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X:\R-Ž-2025-09-09-IROP-V37-ITI-ŠKOLY-2025-2026\VÝBĚROVÉ ŘÍZENÍ-školy\SPECIALIZOVANÝ NÁBYTEK\VÝKAZY VÝMĚR-SPECIALIZOVANÝ NÁBYTEK\"/>
    </mc:Choice>
  </mc:AlternateContent>
  <xr:revisionPtr revIDLastSave="0" documentId="13_ncr:1_{F1310935-FAE6-4535-8033-8794D26171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biologie-chemie" sheetId="10" r:id="rId2"/>
    <sheet name="zeměpis-fyzika" sheetId="11" r:id="rId3"/>
    <sheet name="Pokyny pro vyplnění" sheetId="37" r:id="rId4"/>
  </sheets>
  <definedNames>
    <definedName name="_xlnm._FilterDatabase" localSheetId="1" hidden="1">'biologie-chemie'!$C$86:$K$134</definedName>
    <definedName name="_xlnm._FilterDatabase" localSheetId="2" hidden="1">'zeměpis-fyzika'!$C$86:$K$146</definedName>
    <definedName name="_xlnm.Print_Titles" localSheetId="1">'biologie-chemie'!$86:$86</definedName>
    <definedName name="_xlnm.Print_Titles" localSheetId="0">'Rekapitulace stavby'!$52:$52</definedName>
    <definedName name="_xlnm.Print_Titles" localSheetId="2">'zeměpis-fyzika'!$86:$86</definedName>
    <definedName name="_xlnm.Print_Area" localSheetId="1">'biologie-chemie'!$C$4:$J$41,'biologie-chemie'!$C$47:$J$66,'biologie-chemie'!$C$72:$K$134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2">'zeměpis-fyzika'!$C$4:$J$41,'zeměpis-fyzika'!$C$47:$J$66,'zeměpis-fyzika'!$C$72:$K$146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K93" i="10" l="1"/>
  <c r="BK89" i="10"/>
  <c r="J89" i="10"/>
  <c r="J88" i="10"/>
  <c r="J87" i="10"/>
  <c r="J32" i="10"/>
  <c r="AG56" i="1"/>
  <c r="AG55" i="1"/>
  <c r="AG54" i="1"/>
  <c r="AK26" i="1"/>
  <c r="BK90" i="10"/>
  <c r="BK96" i="10"/>
  <c r="BK99" i="10"/>
  <c r="BK102" i="10"/>
  <c r="BK105" i="10"/>
  <c r="BK108" i="10"/>
  <c r="BK111" i="10"/>
  <c r="BK114" i="10"/>
  <c r="BK117" i="10"/>
  <c r="BK120" i="10"/>
  <c r="BK123" i="10"/>
  <c r="BK126" i="10"/>
  <c r="BK129" i="10"/>
  <c r="BK132" i="10"/>
  <c r="AN56" i="1"/>
  <c r="BK90" i="11"/>
  <c r="BK93" i="11"/>
  <c r="BK96" i="11"/>
  <c r="BK99" i="11"/>
  <c r="BK102" i="11"/>
  <c r="BK105" i="11"/>
  <c r="BK108" i="11"/>
  <c r="BK111" i="11"/>
  <c r="BK114" i="11"/>
  <c r="BK117" i="11"/>
  <c r="BK120" i="11"/>
  <c r="BK123" i="11"/>
  <c r="BK126" i="11"/>
  <c r="BK129" i="11"/>
  <c r="BK132" i="11"/>
  <c r="BK135" i="11"/>
  <c r="BK138" i="11"/>
  <c r="BK141" i="11"/>
  <c r="BK144" i="11"/>
  <c r="BK89" i="11"/>
  <c r="J89" i="11"/>
  <c r="J88" i="11"/>
  <c r="J87" i="11"/>
  <c r="J32" i="11"/>
  <c r="AG57" i="1"/>
  <c r="AN57" i="1"/>
  <c r="AN55" i="1"/>
  <c r="AN54" i="1"/>
  <c r="K89" i="11"/>
  <c r="AK30" i="1"/>
  <c r="J39" i="11"/>
  <c r="J38" i="11"/>
  <c r="J37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BI120" i="11"/>
  <c r="BH120" i="11"/>
  <c r="BG120" i="11"/>
  <c r="BF120" i="11"/>
  <c r="T120" i="11"/>
  <c r="R120" i="11"/>
  <c r="P120" i="11"/>
  <c r="BI117" i="11"/>
  <c r="BH117" i="11"/>
  <c r="BG117" i="11"/>
  <c r="BF117" i="11"/>
  <c r="T117" i="11"/>
  <c r="R117" i="11"/>
  <c r="P117" i="11"/>
  <c r="BI114" i="11"/>
  <c r="BH114" i="11"/>
  <c r="BG114" i="11"/>
  <c r="BF114" i="11"/>
  <c r="T114" i="11"/>
  <c r="R114" i="11"/>
  <c r="P114" i="11"/>
  <c r="BI111" i="11"/>
  <c r="BH111" i="11"/>
  <c r="BG111" i="11"/>
  <c r="BF111" i="11"/>
  <c r="T111" i="11"/>
  <c r="R111" i="11"/>
  <c r="P111" i="11"/>
  <c r="BI108" i="11"/>
  <c r="BH108" i="11"/>
  <c r="BG108" i="11"/>
  <c r="BF108" i="11"/>
  <c r="T108" i="11"/>
  <c r="R108" i="11"/>
  <c r="P108" i="11"/>
  <c r="BI105" i="11"/>
  <c r="BH105" i="11"/>
  <c r="BG105" i="11"/>
  <c r="BF105" i="11"/>
  <c r="T105" i="11"/>
  <c r="R105" i="11"/>
  <c r="P105" i="11"/>
  <c r="BI102" i="11"/>
  <c r="BH102" i="11"/>
  <c r="BG102" i="11"/>
  <c r="BF102" i="11"/>
  <c r="T102" i="11"/>
  <c r="R102" i="11"/>
  <c r="P102" i="11"/>
  <c r="BI99" i="11"/>
  <c r="BH99" i="11"/>
  <c r="BG99" i="11"/>
  <c r="BF99" i="11"/>
  <c r="T99" i="11"/>
  <c r="R99" i="11"/>
  <c r="P99" i="11"/>
  <c r="BI96" i="11"/>
  <c r="BH96" i="11"/>
  <c r="BG96" i="11"/>
  <c r="BF96" i="11"/>
  <c r="T96" i="11"/>
  <c r="R96" i="11"/>
  <c r="P96" i="11"/>
  <c r="BI93" i="11"/>
  <c r="BH93" i="11"/>
  <c r="BG93" i="11"/>
  <c r="BF93" i="11"/>
  <c r="T93" i="11"/>
  <c r="R93" i="11"/>
  <c r="P93" i="11"/>
  <c r="BI90" i="11"/>
  <c r="BH90" i="11"/>
  <c r="BG90" i="11"/>
  <c r="BF90" i="11"/>
  <c r="T90" i="11"/>
  <c r="R90" i="11"/>
  <c r="P90" i="11"/>
  <c r="J84" i="11"/>
  <c r="F84" i="11"/>
  <c r="J83" i="11"/>
  <c r="F83" i="11"/>
  <c r="F81" i="11"/>
  <c r="E79" i="11"/>
  <c r="J59" i="11"/>
  <c r="F59" i="11"/>
  <c r="J58" i="11"/>
  <c r="F58" i="11"/>
  <c r="F56" i="11"/>
  <c r="E54" i="11"/>
  <c r="J14" i="11"/>
  <c r="J81" i="11"/>
  <c r="E7" i="11"/>
  <c r="E75" i="11"/>
  <c r="J39" i="10"/>
  <c r="J38" i="10"/>
  <c r="J37" i="10"/>
  <c r="BI132" i="10"/>
  <c r="BH132" i="10"/>
  <c r="BG132" i="10"/>
  <c r="BF132" i="10"/>
  <c r="T132" i="10"/>
  <c r="R132" i="10"/>
  <c r="P132" i="10"/>
  <c r="BI129" i="10"/>
  <c r="BH129" i="10"/>
  <c r="BG129" i="10"/>
  <c r="BF129" i="10"/>
  <c r="T129" i="10"/>
  <c r="R129" i="10"/>
  <c r="P129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R123" i="10"/>
  <c r="P123" i="10"/>
  <c r="BI120" i="10"/>
  <c r="BH120" i="10"/>
  <c r="BG120" i="10"/>
  <c r="BF120" i="10"/>
  <c r="T120" i="10"/>
  <c r="R120" i="10"/>
  <c r="P120" i="10"/>
  <c r="BI117" i="10"/>
  <c r="BH117" i="10"/>
  <c r="BG117" i="10"/>
  <c r="BF117" i="10"/>
  <c r="T117" i="10"/>
  <c r="R117" i="10"/>
  <c r="P117" i="10"/>
  <c r="BI114" i="10"/>
  <c r="BH114" i="10"/>
  <c r="BG114" i="10"/>
  <c r="BF114" i="10"/>
  <c r="T114" i="10"/>
  <c r="R114" i="10"/>
  <c r="P114" i="10"/>
  <c r="BI111" i="10"/>
  <c r="BH111" i="10"/>
  <c r="BG111" i="10"/>
  <c r="BF111" i="10"/>
  <c r="T111" i="10"/>
  <c r="R111" i="10"/>
  <c r="P111" i="10"/>
  <c r="BI108" i="10"/>
  <c r="BH108" i="10"/>
  <c r="BG108" i="10"/>
  <c r="BF108" i="10"/>
  <c r="T108" i="10"/>
  <c r="R108" i="10"/>
  <c r="P108" i="10"/>
  <c r="BI105" i="10"/>
  <c r="BH105" i="10"/>
  <c r="BG105" i="10"/>
  <c r="BF105" i="10"/>
  <c r="T105" i="10"/>
  <c r="R105" i="10"/>
  <c r="P105" i="10"/>
  <c r="BI102" i="10"/>
  <c r="BH102" i="10"/>
  <c r="BG102" i="10"/>
  <c r="BF102" i="10"/>
  <c r="T102" i="10"/>
  <c r="R102" i="10"/>
  <c r="P102" i="10"/>
  <c r="BI99" i="10"/>
  <c r="BH99" i="10"/>
  <c r="BG99" i="10"/>
  <c r="BF99" i="10"/>
  <c r="T99" i="10"/>
  <c r="R99" i="10"/>
  <c r="P99" i="10"/>
  <c r="BI96" i="10"/>
  <c r="BH96" i="10"/>
  <c r="BG96" i="10"/>
  <c r="BF96" i="10"/>
  <c r="T96" i="10"/>
  <c r="R96" i="10"/>
  <c r="P96" i="10"/>
  <c r="BI93" i="10"/>
  <c r="BH93" i="10"/>
  <c r="BG93" i="10"/>
  <c r="BF93" i="10"/>
  <c r="T93" i="10"/>
  <c r="R93" i="10"/>
  <c r="P93" i="10"/>
  <c r="BI90" i="10"/>
  <c r="BH90" i="10"/>
  <c r="BG90" i="10"/>
  <c r="BF90" i="10"/>
  <c r="T90" i="10"/>
  <c r="R90" i="10"/>
  <c r="P90" i="10"/>
  <c r="J84" i="10"/>
  <c r="F84" i="10"/>
  <c r="J83" i="10"/>
  <c r="F83" i="10"/>
  <c r="F81" i="10"/>
  <c r="E79" i="10"/>
  <c r="J59" i="10"/>
  <c r="F59" i="10"/>
  <c r="J58" i="10"/>
  <c r="F58" i="10"/>
  <c r="F56" i="10"/>
  <c r="E54" i="10"/>
  <c r="J14" i="10"/>
  <c r="J56" i="10"/>
  <c r="E7" i="10"/>
  <c r="E75" i="10"/>
  <c r="L50" i="1"/>
  <c r="AM50" i="1"/>
  <c r="AM49" i="1"/>
  <c r="L49" i="1"/>
  <c r="AM47" i="1"/>
  <c r="L47" i="1"/>
  <c r="L45" i="1"/>
  <c r="L44" i="1"/>
  <c r="J111" i="10"/>
  <c r="J102" i="11"/>
  <c r="J108" i="10"/>
  <c r="J126" i="11"/>
  <c r="J93" i="10"/>
  <c r="J135" i="11"/>
  <c r="J96" i="11"/>
  <c r="J123" i="11"/>
  <c r="J114" i="11"/>
  <c r="J108" i="11"/>
  <c r="J93" i="11"/>
  <c r="J99" i="11"/>
  <c r="J90" i="11"/>
  <c r="J126" i="10"/>
  <c r="J138" i="11"/>
  <c r="J99" i="10"/>
  <c r="J123" i="10"/>
  <c r="J102" i="10"/>
  <c r="J141" i="11"/>
  <c r="J120" i="10"/>
  <c r="J114" i="10"/>
  <c r="J105" i="11"/>
  <c r="J105" i="10"/>
  <c r="J111" i="11"/>
  <c r="J144" i="11"/>
  <c r="J117" i="10"/>
  <c r="J129" i="10"/>
  <c r="J117" i="11"/>
  <c r="J129" i="11"/>
  <c r="J96" i="10"/>
  <c r="J132" i="11"/>
  <c r="J132" i="10"/>
  <c r="J90" i="10"/>
  <c r="J120" i="11"/>
  <c r="T89" i="10"/>
  <c r="R89" i="11"/>
  <c r="R89" i="10"/>
  <c r="J65" i="11"/>
  <c r="T88" i="10"/>
  <c r="T87" i="10"/>
  <c r="J65" i="10"/>
  <c r="T89" i="11"/>
  <c r="P89" i="10"/>
  <c r="T88" i="11"/>
  <c r="T87" i="11"/>
  <c r="P89" i="11"/>
  <c r="BE93" i="11"/>
  <c r="BE102" i="11"/>
  <c r="BE108" i="11"/>
  <c r="BE111" i="11"/>
  <c r="BE129" i="11"/>
  <c r="BE135" i="11"/>
  <c r="BE138" i="11"/>
  <c r="BE144" i="11"/>
  <c r="E50" i="11"/>
  <c r="J56" i="11"/>
  <c r="BE99" i="11"/>
  <c r="BE90" i="11"/>
  <c r="BE96" i="11"/>
  <c r="BE117" i="11"/>
  <c r="BE120" i="11"/>
  <c r="BE123" i="11"/>
  <c r="BE126" i="11"/>
  <c r="BE132" i="11"/>
  <c r="BE105" i="11"/>
  <c r="BE114" i="11"/>
  <c r="BE141" i="11"/>
  <c r="BE90" i="10"/>
  <c r="BE93" i="10"/>
  <c r="BE105" i="10"/>
  <c r="BE114" i="10"/>
  <c r="BE117" i="10"/>
  <c r="J81" i="10"/>
  <c r="BE96" i="10"/>
  <c r="BE102" i="10"/>
  <c r="BE123" i="10"/>
  <c r="BE126" i="10"/>
  <c r="BE129" i="10"/>
  <c r="E50" i="10"/>
  <c r="BE108" i="10"/>
  <c r="BE120" i="10"/>
  <c r="BE132" i="10"/>
  <c r="BE99" i="10"/>
  <c r="BE111" i="10"/>
  <c r="F39" i="10"/>
  <c r="F37" i="11"/>
  <c r="F38" i="11"/>
  <c r="F38" i="10"/>
  <c r="F37" i="10"/>
  <c r="F36" i="11"/>
  <c r="F36" i="10"/>
  <c r="J36" i="10"/>
  <c r="F39" i="11"/>
  <c r="J36" i="11"/>
  <c r="P88" i="10"/>
  <c r="P87" i="10"/>
  <c r="P88" i="11"/>
  <c r="P87" i="11"/>
  <c r="R88" i="11"/>
  <c r="R87" i="11"/>
  <c r="R88" i="10"/>
  <c r="R87" i="10"/>
  <c r="BK88" i="11"/>
  <c r="J64" i="11"/>
  <c r="BK88" i="10"/>
  <c r="J64" i="10"/>
  <c r="F35" i="10"/>
  <c r="F35" i="11"/>
  <c r="AS54" i="1"/>
  <c r="J35" i="11"/>
  <c r="J35" i="10"/>
  <c r="BK87" i="11"/>
  <c r="BK87" i="10"/>
  <c r="J63" i="10"/>
  <c r="J41" i="11"/>
  <c r="J63" i="11"/>
  <c r="BB54" i="1"/>
  <c r="AX54" i="1"/>
  <c r="BA54" i="1"/>
  <c r="BD54" i="1"/>
  <c r="W33" i="1"/>
  <c r="BC54" i="1"/>
  <c r="W32" i="1"/>
  <c r="AU54" i="1"/>
  <c r="J41" i="10"/>
  <c r="AZ54" i="1"/>
  <c r="AW54" i="1"/>
  <c r="W31" i="1"/>
  <c r="AY54" i="1"/>
  <c r="W29" i="1"/>
  <c r="AK29" i="1"/>
  <c r="AV54" i="1"/>
  <c r="AK35" i="1"/>
  <c r="AT54" i="1"/>
</calcChain>
</file>

<file path=xl/sharedStrings.xml><?xml version="1.0" encoding="utf-8"?>
<sst xmlns="http://schemas.openxmlformats.org/spreadsheetml/2006/main" count="1660" uniqueCount="455">
  <si>
    <t>Export Komplet</t>
  </si>
  <si>
    <t>VZ</t>
  </si>
  <si>
    <t>2.0</t>
  </si>
  <si>
    <t/>
  </si>
  <si>
    <t>False</t>
  </si>
  <si>
    <t>{c2d1d216-a992-46ca-b225-9c51101f6e20}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</si>
  <si>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</si>
  <si>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</si>
  <si>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</si>
  <si>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</si>
  <si>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</si>
  <si>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</si>
  <si>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</si>
  <si>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</si>
  <si>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09082023</t>
  </si>
  <si>
    <t>Stavba:</t>
  </si>
  <si>
    <t>ZŠ Akademika Heyrovského</t>
  </si>
  <si>
    <t>KSO:</t>
  </si>
  <si>
    <t>CC-CZ:</t>
  </si>
  <si>
    <t>Místo:</t>
  </si>
  <si>
    <t>Chomutov</t>
  </si>
  <si>
    <t>Datum:</t>
  </si>
  <si>
    <t>15. 8. 2023</t>
  </si>
  <si>
    <t>Zadavatel:</t>
  </si>
  <si>
    <t>IČ:</t>
  </si>
  <si>
    <t>Statutární město Chomutov</t>
  </si>
  <si>
    <t>DIČ:</t>
  </si>
  <si>
    <t>Zhotovitel:</t>
  </si>
  <si>
    <t xml:space="preserve"> </t>
  </si>
  <si>
    <t>Projektant:</t>
  </si>
  <si>
    <t>CZECHOTEC Engineering spol. s.r.o.</t>
  </si>
  <si>
    <t>True</t>
  </si>
  <si>
    <t>Zpracovatel:</t>
  </si>
  <si>
    <t>Miroslav Dostál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</si>
  <si>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</si>
  <si>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</si>
  <si>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</si>
  <si>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</si>
  <si>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</si>
  <si>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</si>
  <si>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</si>
  <si>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</si>
  <si>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</si>
  <si>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</si>
  <si>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</si>
  <si>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</si>
  <si>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</si>
  <si>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</si>
  <si>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</si>
  <si>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</si>
  <si>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</si>
  <si>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</si>
  <si>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</si>
  <si>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</si>
  <si>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</si>
  <si>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</si>
  <si>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</si>
  <si>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</si>
  <si>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</si>
  <si>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</si>
  <si>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</si>
  <si>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</si>
  <si>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</si>
  <si>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</si>
  <si>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</si>
  <si>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</si>
  <si>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</si>
  <si>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</si>
  <si>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</si>
  <si>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</si>
  <si>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</si>
  <si>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</si>
  <si>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</si>
  <si>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</si>
  <si>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</si>
  <si>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</si>
  <si>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2</t>
  </si>
  <si>
    <t>/</t>
  </si>
  <si>
    <t>SO-01</t>
  </si>
  <si>
    <t>Soupis</t>
  </si>
  <si>
    <t>SO-02</t>
  </si>
  <si>
    <t>2-2023</t>
  </si>
  <si>
    <t>{36671e46-68ee-4309-97dc-4e12645b00ae}</t>
  </si>
  <si>
    <t>{0e19ac7e-847b-44d1-a54e-c3623dd079da}</t>
  </si>
  <si>
    <t>{3962e7ad-711d-44a7-bfc4-3f1ba82348ba}</t>
  </si>
  <si>
    <t>KRYCÍ LIST SOUPISU PRACÍ</t>
  </si>
  <si>
    <t>Objekt:</t>
  </si>
  <si>
    <t>Soupis:</t>
  </si>
  <si>
    <t>SO-01 - Učebna biologie a chemie č.m.229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</si>
  <si>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</si>
  <si>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</si>
  <si>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</si>
  <si>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</si>
  <si>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</si>
  <si>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</si>
  <si>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</si>
  <si>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</si>
  <si>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</si>
  <si>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</si>
  <si>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</si>
  <si>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</si>
  <si>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</si>
  <si>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</si>
  <si>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</si>
  <si>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</si>
  <si>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</si>
  <si>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</si>
  <si>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4</t>
  </si>
  <si>
    <t>PP</t>
  </si>
  <si>
    <t>m</t>
  </si>
  <si>
    <t>P</t>
  </si>
  <si>
    <t>31</t>
  </si>
  <si>
    <t>kus</t>
  </si>
  <si>
    <t>32</t>
  </si>
  <si>
    <t>33</t>
  </si>
  <si>
    <t>34</t>
  </si>
  <si>
    <t>35</t>
  </si>
  <si>
    <t>43</t>
  </si>
  <si>
    <t>36</t>
  </si>
  <si>
    <t>37</t>
  </si>
  <si>
    <t>M</t>
  </si>
  <si>
    <t>38</t>
  </si>
  <si>
    <t>39</t>
  </si>
  <si>
    <t>40</t>
  </si>
  <si>
    <t>41</t>
  </si>
  <si>
    <t>42</t>
  </si>
  <si>
    <t>44</t>
  </si>
  <si>
    <t>45</t>
  </si>
  <si>
    <t>46</t>
  </si>
  <si>
    <t>47</t>
  </si>
  <si>
    <t>48</t>
  </si>
  <si>
    <t>49</t>
  </si>
  <si>
    <t>Ostatní náklady</t>
  </si>
  <si>
    <t>SO-02 - Učebna fyziky a zeměpisu č.m.234</t>
  </si>
  <si>
    <t>8</t>
  </si>
  <si>
    <t xml:space="preserve">    D4 - Nábytek</t>
  </si>
  <si>
    <t>D1</t>
  </si>
  <si>
    <t>vlastní</t>
  </si>
  <si>
    <t>D4</t>
  </si>
  <si>
    <t>Nábytek</t>
  </si>
  <si>
    <t>Pol179A</t>
  </si>
  <si>
    <t>Demontáž a zpětná montáž nábytku "vitrín" v učebně přírodních věd. Jedná se o stávající nábytek. Nábytek bude uskladněn během výstavby v prostoru školy.</t>
  </si>
  <si>
    <t>-1667151307</t>
  </si>
  <si>
    <t>Poznámka k položce:_x000D_
Požadavek na konkrétní firmu - Leky s.r.o. _x000D_
polakova@lekycz.com</t>
  </si>
  <si>
    <t>Pol179</t>
  </si>
  <si>
    <t xml:space="preserve">Katedra - vnější rozměry katedry š.1800×h.680×v.760mm, 2× kabelová průchodka. V pravé části katedry umístěna uzamykatelná skříňka na soklu o vnitřních rozměrech š.510×h.632×v.688mm. Skříňka vybavena nasávacím otvorem v čele dvířek a otvorem v horní části </t>
  </si>
  <si>
    <t>45113278</t>
  </si>
  <si>
    <t>Katedra - vnější rozměry katedry š.1800×h.680×v.760mm,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1× policí a 2x zásuvkou. Prostor mezi skříňkami vybaven falešnými uzamykatelnými zády. Vytvořený propoj mezi prostorem uzamykatelné skříňky a falešnými zády. Možnost napojení katedry na kabelové žlaby pro studentské stoly.  Konstrukce nábytku je z oboustranně laminované dřevotřískové desky, pohledové hrany jsou lepeny voděodolným PUR lepidlem. Možnost výběru barevného provedení alespoň ze čtyř základních typů dekorů/barev. Cena včetně dopravy a instalace.</t>
  </si>
  <si>
    <t>Poznámka k položce:_x000D_
Katedra učitele</t>
  </si>
  <si>
    <t>Pol180</t>
  </si>
  <si>
    <t>Skříňka pro elektrický rozvaděč s ovládacím panelem v kabelovém kanálu za dveřmi, šířka 650mm, hloubka 700mm. Standardní minimální použité materiály: lamino desky ABS hrana lepena PUR lepidlem, korpusy lepené v lisu, HPL o síle 0,8mm lepeno voděodolným le</t>
  </si>
  <si>
    <t>-866915740</t>
  </si>
  <si>
    <t>Skříňka pro elektrický rozvaděč s ovládacím panelem v kabelovém kanálu za dveřmi, šířka 650mm, hloubka 700mm. Standardní minimální použité materiály: lamino desky ABS hrana lepena PUR lepidlem, korpusy lepené v lisu, HPL o síle 0,8mm lepeno voděodolným lepidlem, celokovové úchytky, trojcestné zámky. Možnost výběru barevného provedení alespoň ze čtyř základních typů dekorů/barev. Cena včetně dopravy a instalace.</t>
  </si>
  <si>
    <t>Poznámka k položce:_x000D_
Katedra vyučujícího - skříňka pro el. rozvaděč</t>
  </si>
  <si>
    <t>Pol181</t>
  </si>
  <si>
    <t>Skříňka katedry vyučujícího, šířka 650mm, hloubka 700mm. Standardní minimální použité materiály: lamino desky, ABS hrana lepena PUR lepidlem, korpusy lepené v lisu, HPL lepeno voděodolným lepidlem, celokovové úchytky, trojcestné zámky. Možnost výběru bare</t>
  </si>
  <si>
    <t>1177947183</t>
  </si>
  <si>
    <t>Skříňka katedry vyučujícího, šířka 650mm, hloubka 700mm. Standardní minimální použité materiály: lamino desky, ABS hrana lepena PUR lepidlem, korpusy lepené v lisu, HPL lepeno voděodolným lepidlem, celokovové úchytky, trojcestné zámky. Možnost výběru barevného provedení alespoň ze čtyř základních typů dekorů/barev. Cena včetně dopravy a instalace.</t>
  </si>
  <si>
    <t>Poznámka k položce:_x000D_
Katedra vyučujícího - skříňka volná</t>
  </si>
  <si>
    <t>Pol182</t>
  </si>
  <si>
    <t>Skříňka s větrací mřížkou v zádech, šířka 630mm, hloubka 700mm. Standardní minimální použité materiály: lamino desky ABS hrana lepena PUR lepidlem, korpusy lepené v lisu, HPL lepeno voděodolným lepidlem, celokovové úchytky, trojcestné zámky. Možnost výběr</t>
  </si>
  <si>
    <t>-804883089</t>
  </si>
  <si>
    <t>Skříňka s větrací mřížkou v zádech, šířka 630mm, hloubka 700mm. Standardní minimální použité materiály: lamino desky ABS hrana lepena PUR lepidlem, korpusy lepené v lisu, HPL lepeno voděodolným lepidlem, celokovové úchytky, trojcestné zámky. Možnost výběru barevného provedení alespoň ze čtyř základních typů dekorů/barev. Cena včetně dopravy a instalace.</t>
  </si>
  <si>
    <t>Poznámka k položce:_x000D_
Katedra vyučujícího - skříňka s větrací mřížkou</t>
  </si>
  <si>
    <t>Pol183</t>
  </si>
  <si>
    <t>Skříňka dřezová, šířka 630mm, hloubka 700mm. Standardní minimální použité materiály: lamino desky, ABS hrana lepena PUR lepidlem, korpusy lepené v lisu, HPL lepeno voděodolným lepidlem, celokovové úchytky, trojcestné zámky. Možnost výběru barevného proved</t>
  </si>
  <si>
    <t>-1743920171</t>
  </si>
  <si>
    <t>Skříňka dřezová, šířka 630mm, hloubka 700mm. Standardní minimální použité materiály: lamino desky, ABS hrana lepena PUR lepidlem, korpusy lepené v lisu, HPL lepeno voděodolným lepidlem, celokovové úchytky, trojcestné zámky. Možnost výběru barevného provedení alespoň ze čtyř základních typů dekorů/barev. Cena včetně dopravy a instalace.</t>
  </si>
  <si>
    <t>Poznámka k položce:_x000D_
Katedra vyučujícího - skříňka dřezová</t>
  </si>
  <si>
    <t>Pol184</t>
  </si>
  <si>
    <t>Odolná pracovní deska. Možnost výběru barevného provedení alespoň ze čtyř základních typů dekorů/barev. Cena včetně dopravy a instalace.</t>
  </si>
  <si>
    <t>963887680</t>
  </si>
  <si>
    <t>Poznámka k položce:_x000D_
Katedra vyučujícího - pracovní deska</t>
  </si>
  <si>
    <t>Pol185</t>
  </si>
  <si>
    <t>Dřez polypropylénový chemicky odolný 450x450 mm, bílá matná. Cena včetně dopravy a instalace.</t>
  </si>
  <si>
    <t>-309337797</t>
  </si>
  <si>
    <t>Poznámka k položce:_x000D_
Dřez chemicky odolný</t>
  </si>
  <si>
    <t>Pol186</t>
  </si>
  <si>
    <t>Baterie páková směšovací, tlaková, chrom. Cena včetně dopravy a instalace.</t>
  </si>
  <si>
    <t>-216712480</t>
  </si>
  <si>
    <t>Poznámka k položce:_x000D_
Baterie vodovodní</t>
  </si>
  <si>
    <t>Pol187</t>
  </si>
  <si>
    <t>Stůl mobilní, stohovatelný, rozměr 1300x650 mm, nohy z jeklu, dvě nohy opatřeny kolečky, pracovní deska LTD o tloučťce min. 22 mm. Možnost výběru alespoň ze čtyř barevných variant. Cena včetně dopravy, instalace.</t>
  </si>
  <si>
    <t>-387191121</t>
  </si>
  <si>
    <t>Poznámka k položce:_x000D_
Stůl mobilní žákovský</t>
  </si>
  <si>
    <t>Pol188</t>
  </si>
  <si>
    <t>Stůl mobilní, stohovatelný, rozměr 650x650 mm, nohy z jeklu, dvě nohy opatřeny kolečky, pracovní deska LTD o tloučťce min. 22 mm. Možnost výběru alespoň ze čtyř barevných variant. Cena včetně dopravy, instalace.</t>
  </si>
  <si>
    <t>-753220491</t>
  </si>
  <si>
    <t>Pol189</t>
  </si>
  <si>
    <t>Tabule pojízdná otočná, 200x120 cm. Cena včetně dopravy, instalace.</t>
  </si>
  <si>
    <t>1074656541</t>
  </si>
  <si>
    <t>Poznámka k položce:_x000D_
Tabule</t>
  </si>
  <si>
    <t>Pol190</t>
  </si>
  <si>
    <t>Skříň nízká s křídlovými dveřmi. Rozměr: 600 x 850 x 500 (š x h x v). Korpus je dodáván smontovaný, lepený v lisu bez pohledových spojení, je vyroben z oboustranně laminovaných dřevotřískových desek tloušťky min. 19 mm. Korpus osazen na nepohledových hran</t>
  </si>
  <si>
    <t>1127554656</t>
  </si>
  <si>
    <t>Skříň nízká s křídlovými dveřmi. Rozměr: 600 x 850 x 500 (š x h x v). Korpus je dodáván smontovaný, lepený v lisu bez pohledových spojení, je vyroben z oboustranně laminovaných dřevotřískových desek tloušťky min. 19 mm. Korpus osazen na nepohledových hranách ABS. Hrany lepeny voděodolným PUR lepidlem, úchytky jsou celokovové. Barevné provedení min. ve 4 barvách. Cena včetně dopravy a instalace.</t>
  </si>
  <si>
    <t>Poznámka k položce:_x000D_
Skříň</t>
  </si>
  <si>
    <t>Pol191</t>
  </si>
  <si>
    <t>Židle pojízdná (s kolečky) s výškovým nastavením pomocí pístu a plastovým šálovým sedákem se vzduchovým polštářem. Volba barvy plastového sedáku alespoň ze čtyř barevných variant. Cena včetně dopravy, instalace.</t>
  </si>
  <si>
    <t>493762515</t>
  </si>
  <si>
    <t>Poznámka k položce:_x000D_
Židle učitelská</t>
  </si>
  <si>
    <t>Pol192</t>
  </si>
  <si>
    <t>Židle pojízdná (s kluzáky) s výškovým nastavením pomocí pístu a plastovým šálovým sedákem se vzduchovým polštářem. Volba barvy plastového sedáku alespoň ze čtyř barevných variant. Cena včetně dopravy, instalace.</t>
  </si>
  <si>
    <t>1401576257</t>
  </si>
  <si>
    <t>Poznámka k položce:_x000D_
Židle studentská</t>
  </si>
  <si>
    <t>Pol215</t>
  </si>
  <si>
    <t>Katedra učitele. Vnější rozměry katedry š.1800×h.680×v.760mm, 2× kabelová průchodka. V pravé části katedry umístěna uzamykatelná skříňka na soklu o vnitřních rozměrech š.510×h.632×v.688mm. Skříňka vybavena nasávacím otvorem v čele dvířek a otvorem v horní</t>
  </si>
  <si>
    <t>1574796347</t>
  </si>
  <si>
    <t>Katedra učitele. Vnější rozměry katedry š.1800×h.680×v.760mm,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1× policí a 2x zásuvkou. Prostor mezi skříňkami vybaven falešnými uzamykatelnými zády. Vytvořený propoj mezi prostorem uzamykatelné skříňky a falešnými zády. Možnost napojení katedry na kabelové žlaby pro studentské stoly.  Konstrukce nábytku je z oboustranně laminované dřevotřískové desky, pohledové hrany jsou lepeny voděodolným PUR lepidlem. Možnost výběru barevného provedení alespoň ze čtyř základních typů dekorů/barev. Cena včetně dopravy a instalace.</t>
  </si>
  <si>
    <t>Pol216</t>
  </si>
  <si>
    <t>1069447080</t>
  </si>
  <si>
    <t>Pol217</t>
  </si>
  <si>
    <t>1897209832</t>
  </si>
  <si>
    <t>Pol218</t>
  </si>
  <si>
    <t>1650107550</t>
  </si>
  <si>
    <t>Pol219</t>
  </si>
  <si>
    <t>514005226</t>
  </si>
  <si>
    <t>1390151218</t>
  </si>
  <si>
    <t>Pol220</t>
  </si>
  <si>
    <t>Vestavná lednice - s mrazákem, objem ledničky min 100 l, objem mrazáku min. 15 l, volitelné, 2 police, 1 přihrádka v mrazáku, elektronické ovládání teploty, rozměry max. 82 × 60 × 55 cm (V×Š×H). Cena včetně dopravy a instalace.</t>
  </si>
  <si>
    <t>21706606</t>
  </si>
  <si>
    <t>Poznámka k položce:_x000D_
Vestavná lednice</t>
  </si>
  <si>
    <t>-1402142665</t>
  </si>
  <si>
    <t>Poznámka k položce:_x000D_
Dřez keramický</t>
  </si>
  <si>
    <t>-225097336</t>
  </si>
  <si>
    <t>Pol221</t>
  </si>
  <si>
    <t>Stůl ve tvaru "V" půdorysný rozměr dle výkresové dokumentace, výška 760 mm, nohy z jeklu, pracovní deska LTD o tloučťce min. 22 mm. Možnost výběru alespoň ze čtyř barevných variant. Včetně přípravy pro instalaci přípojného místa. Cena včetně dopravy, inst</t>
  </si>
  <si>
    <t>1695906109</t>
  </si>
  <si>
    <t>Stůl ve tvaru "V" půdorysný rozměr dle výkresové dokumentace, výška 760 mm, nohy z jeklu, pracovní deska LTD o tloučťce min. 22 mm. Možnost výběru alespoň ze čtyř barevných variant. Včetně přípravy pro instalaci přípojného místa. Cena včetně dopravy, instalace.</t>
  </si>
  <si>
    <t>Poznámka k položce:_x000D_
Žákovské pracoviště</t>
  </si>
  <si>
    <t>Pol222</t>
  </si>
  <si>
    <t>Přípojné místo pro zabudování do žákovského pracoviště. Panel z odolného materiálu (plast/hliník) se zdířkami. Ke každému panelu je přivedeno napájení ze stolu učitele, kde je umístěn napájecí modul. Modul obsahuje: 2 zdířky pro stejnosměrné napájení a st</t>
  </si>
  <si>
    <t>-289131579</t>
  </si>
  <si>
    <t>Přípojné místo pro zabudování do žákovského pracoviště. Panel z odolného materiálu (plast/hliník) se zdířkami. Ke každému panelu je přivedeno napájení ze stolu učitele, kde je umístěn napájecí modul. Modul obsahuje: 2 zdířky pro stejnosměrné napájení a střídavé napětí, 1 zásuvku LAN Cat6, 1 zásuvku USB, 1 zásuvku 230V / 50Hz. Napájecí moduly jsou přímo zabudované v žákovském pracovišti (nutná koordinace se stavební částí). Cena vč. dopravy a instalace.</t>
  </si>
  <si>
    <t>Poznámka k položce:_x000D_
Přípojné místo do žákovského pracoviště</t>
  </si>
  <si>
    <t>Pol223</t>
  </si>
  <si>
    <t>Stůl 2000x600 mm, výška 760 mm, nohy z jeklu 30x30 mm, pracovní deska LTD o tloučťce min. 22 mm. Možnost výběru alespoň ze čtyř barevných variant. Cena včetně dopravy, instalace.</t>
  </si>
  <si>
    <t>910845329</t>
  </si>
  <si>
    <t>Poznámka k položce:_x000D_
Stůl</t>
  </si>
  <si>
    <t>Pol224</t>
  </si>
  <si>
    <t>Nástěnná tabule pro popis fixem, minimální rozměry 200x100cm. Cena včetně dopravy, instalace.</t>
  </si>
  <si>
    <t>-1091372236</t>
  </si>
  <si>
    <t>Poznámka k položce:_x000D_
Nástěnná tabule</t>
  </si>
  <si>
    <t>Pol225</t>
  </si>
  <si>
    <t>Skříň nástěnná s křídlovými dveřmi. Rozměr: 1000 x 300 x 400 (š x h x v). Korpus je dodáván smontovaný, lepený v lisu bez pohledových spojení, je vyroben z oboustranně laminovaných dřevotřískových desek tloušťky min. 19 mm. Úchytky jsou celokovové. Barevn</t>
  </si>
  <si>
    <t>538400547</t>
  </si>
  <si>
    <t>Skříň nástěnná s křídlovými dveřmi. Rozměr: 1000 x 300 x 400 (š x h x v). Korpus je dodáván smontovaný, lepený v lisu bez pohledových spojení, je vyroben z oboustranně laminovaných dřevotřískových desek tloušťky min. 19 mm. Úchytky jsou celokovové. Barevné provedení min. ve 4 barvách. Cena včetně dopravy a instalace.</t>
  </si>
  <si>
    <t>Poznámka k položce:_x000D_
Skříň nástěnná</t>
  </si>
  <si>
    <t>Pol226</t>
  </si>
  <si>
    <t>Mycí pracoviště, pracovní deska, 2x dřez, voděodolný obklad mezi pracovní deskou a horní skříní. 2x horní skříň s plnými dveřmi. Celkový rozměr sestavy: 1600x2000x500mm. Cena včetně dopravy a instalace.</t>
  </si>
  <si>
    <t>-1417902241</t>
  </si>
  <si>
    <t>Poznámka k položce:_x000D_
Mycí pracoviště</t>
  </si>
  <si>
    <t>Pol227</t>
  </si>
  <si>
    <t>Skříň v jejíž spodní a horní části jsou plné křídlové dveře. Rozměr: 1000 x 500 x 2000 (š x h x v). Korpus je dodáván smontovaný, lepený v lisu bez pohledových spojení, je vyroben z oboustranně laminovaných dřevotřískových desek tloušťky min. 19 mm. Korpu</t>
  </si>
  <si>
    <t>-143334923</t>
  </si>
  <si>
    <t>Skříň v jejíž spodní a horní části jsou plné křídlové dveře. Rozměr: 1000 x 500 x 2000 (š x h x v). Korpus je dodáván smontovaný, lepený v lisu bez pohledových spojení, je vyroben z oboustranně laminovaných dřevotřískových desek tloušťky min. 19 mm. Korpus osazen na nepohledových hranách ABS. Hrany lepeny voděodolným PUR lepidlem, úchytky jsou celokovové. Barevné provedení min. ve 4 barvách. Cena včetně dopravy a instalace.</t>
  </si>
  <si>
    <t>Poznámka k položce:_x000D_
Skříň vysoká</t>
  </si>
  <si>
    <t>Pol228</t>
  </si>
  <si>
    <t>Krycí panel mezi sestavami skříní. Rozměr: 400x2000 mm. Nutné zaměření dodavatelem na místě. Cena včetně dopravy a instalace.</t>
  </si>
  <si>
    <t>-1618043241</t>
  </si>
  <si>
    <t>Poznámka k položce:_x000D_
Krycí panel</t>
  </si>
  <si>
    <t>-1478184151</t>
  </si>
  <si>
    <t>483056525</t>
  </si>
  <si>
    <t>Ostatní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</si>
  <si>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</si>
  <si>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</si>
  <si>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</si>
  <si>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</si>
  <si>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</si>
  <si>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</si>
  <si>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</si>
  <si>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</si>
  <si>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</si>
  <si>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</si>
  <si>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</si>
  <si>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</si>
  <si>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</si>
  <si>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</si>
  <si>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</si>
  <si>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</si>
  <si>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</si>
  <si>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</si>
  <si>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</si>
  <si>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</si>
  <si>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</si>
  <si>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</si>
  <si>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</si>
  <si>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</si>
  <si>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</si>
  <si>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</si>
  <si>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</si>
  <si>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</si>
  <si>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</si>
  <si>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</si>
  <si>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</si>
  <si>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</si>
  <si>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</si>
  <si>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</si>
  <si>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</si>
  <si>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</si>
  <si>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</si>
  <si>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</si>
  <si>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</si>
  <si>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</si>
  <si>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</si>
  <si>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</si>
  <si>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</si>
  <si>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</si>
  <si>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</si>
  <si>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</si>
  <si>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</si>
  <si>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</si>
  <si>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</si>
  <si>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</si>
  <si>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</si>
  <si>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</si>
  <si>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</si>
  <si>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</si>
  <si>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</si>
  <si>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</si>
  <si>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</si>
  <si>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</si>
  <si>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</si>
  <si>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</si>
  <si>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</si>
  <si>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</si>
  <si>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</si>
  <si>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</si>
  <si>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</si>
  <si>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</si>
  <si>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</si>
  <si>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</si>
  <si>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</si>
  <si>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</si>
  <si>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</si>
  <si>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</si>
  <si>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</si>
  <si>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</si>
  <si>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</si>
  <si>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</si>
  <si>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</si>
  <si>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</si>
  <si>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</si>
  <si>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</si>
  <si>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</si>
  <si>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</si>
  <si>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</si>
  <si>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</si>
  <si>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</si>
  <si>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</si>
  <si>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</si>
  <si>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</si>
  <si>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</si>
  <si>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</si>
  <si>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</si>
  <si>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</si>
  <si>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</si>
  <si>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</si>
  <si>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</si>
  <si>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</si>
  <si>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</si>
  <si>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</si>
  <si>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</si>
  <si>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</si>
  <si>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</si>
  <si>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</si>
  <si>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</si>
  <si>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</si>
  <si>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</si>
  <si>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</si>
  <si>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</si>
  <si>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</si>
  <si>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</si>
  <si>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</si>
  <si>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</si>
  <si>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</si>
  <si>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</si>
  <si>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</si>
  <si>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</si>
  <si>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</si>
  <si>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</si>
  <si>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</si>
  <si>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</si>
  <si>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</si>
  <si>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</si>
  <si>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</si>
  <si>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</si>
  <si>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</si>
  <si>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</si>
  <si>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</si>
  <si>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</si>
  <si>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</si>
  <si>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</si>
  <si>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</si>
  <si>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</si>
  <si>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</si>
  <si>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</si>
  <si>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</si>
  <si>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</si>
  <si>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</si>
  <si>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</si>
  <si>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</si>
  <si>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</si>
  <si>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</si>
  <si>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</si>
  <si>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</si>
  <si>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</si>
  <si>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</si>
  <si>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</si>
  <si>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</si>
  <si>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</si>
  <si>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</si>
  <si>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</si>
  <si>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</si>
  <si>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</si>
  <si>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</si>
  <si>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</si>
  <si>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</si>
  <si>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</si>
  <si>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</si>
  <si>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</si>
  <si>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</si>
  <si>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</si>
  <si>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</si>
  <si>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</si>
  <si>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</si>
  <si>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</si>
  <si>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</si>
  <si>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</si>
  <si>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</si>
  <si>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</si>
  <si>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</si>
  <si>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</si>
  <si>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</si>
  <si>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</si>
  <si>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</si>
  <si>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</si>
  <si>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</si>
  <si>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</si>
  <si>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</si>
  <si>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</si>
  <si>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</si>
  <si>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</si>
  <si>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</si>
  <si>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</si>
  <si>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</si>
  <si>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</si>
  <si>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</si>
  <si>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</si>
  <si>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 xml:space="preserve">Učebna fyziky a zeměpisu č.m.234 </t>
  </si>
  <si>
    <r>
      <rPr>
        <b/>
        <sz val="10"/>
        <color theme="1"/>
        <rFont val="Arial CE"/>
        <charset val="238"/>
      </rPr>
      <t>Učebna biologie a chemie č.m.229</t>
    </r>
    <r>
      <rPr>
        <b/>
        <sz val="10"/>
        <color theme="5" tint="0.39997558519241921"/>
        <rFont val="Arial CE"/>
      </rPr>
      <t xml:space="preserve"> </t>
    </r>
  </si>
  <si>
    <t>D1 - nábytek</t>
  </si>
  <si>
    <t>nábytek</t>
  </si>
  <si>
    <t>2-2023 - nábytek</t>
  </si>
  <si>
    <t>SPECIALIZOVANÝ NÁBYTEK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</si>
</sst>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8"/>
      <name val="Arial CE"/>
      <family val="2"/>
    </font>
    <font>
      <b/>
      <sz val="10"/>
      <color theme="5" tint="0.39997558519241921"/>
      <name val="Arial CE"/>
      <charset val="238"/>
    </font>
    <font>
      <b/>
      <sz val="10"/>
      <color theme="5" tint="0.39997558519241921"/>
      <name val="Arial CE"/>
    </font>
    <font>
      <b/>
      <sz val="10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</borders>
  <cellStyleXfs count="5">
    <xf numFmtId="0" fontId="0" fillId="0" borderId="0"/>
    <xf numFmtId="0" fontId="45" fillId="0" borderId="0" applyNumberFormat="0" applyFill="0" applyBorder="0" applyAlignment="0" applyProtection="0"/>
    <xf numFmtId="44" fontId="47" fillId="0" borderId="0" applyFont="0" applyFill="0" applyBorder="0" applyAlignment="0" applyProtection="0"/>
    <xf numFmtId="0" fontId="1" fillId="0" borderId="1"/>
    <xf numFmtId="44" fontId="1" fillId="0" borderId="1" applyFont="0" applyFill="0" applyBorder="0" applyAlignment="0" applyProtection="0"/>
  </cellStyleXfs>
  <cellXfs count="32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vertical="top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4" fontId="15" fillId="0" borderId="1" xfId="0" applyNumberFormat="1" applyFont="1" applyBorder="1" applyAlignment="1">
      <alignment vertical="center"/>
    </xf>
    <xf numFmtId="4" fontId="0" fillId="0" borderId="0" xfId="0" applyNumberFormat="1"/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/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3" fillId="0" borderId="27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28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8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7" fillId="4" borderId="35" xfId="0" applyFont="1" applyFill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1" xfId="0" applyBorder="1" applyAlignment="1">
      <alignment vertical="center"/>
    </xf>
    <xf numFmtId="4" fontId="32" fillId="5" borderId="23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2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165" fontId="3" fillId="0" borderId="0" xfId="0" applyNumberFormat="1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13" xfId="0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164" fontId="2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5" fillId="4" borderId="7" xfId="0" applyFont="1" applyFill="1" applyBorder="1" applyAlignment="1" applyProtection="1">
      <alignment horizontal="left" vertical="center"/>
    </xf>
    <xf numFmtId="0" fontId="0" fillId="4" borderId="8" xfId="0" applyFill="1" applyBorder="1" applyAlignment="1" applyProtection="1">
      <alignment vertical="center"/>
    </xf>
    <xf numFmtId="0" fontId="5" fillId="4" borderId="8" xfId="0" applyFont="1" applyFill="1" applyBorder="1" applyAlignment="1" applyProtection="1">
      <alignment horizontal="right" vertical="center"/>
    </xf>
    <xf numFmtId="0" fontId="5" fillId="4" borderId="8" xfId="0" applyFont="1" applyFill="1" applyBorder="1" applyAlignment="1" applyProtection="1">
      <alignment horizontal="center" vertical="center"/>
    </xf>
    <xf numFmtId="4" fontId="5" fillId="4" borderId="8" xfId="0" applyNumberFormat="1" applyFont="1" applyFill="1" applyBorder="1" applyAlignment="1" applyProtection="1">
      <alignment vertical="center"/>
    </xf>
    <xf numFmtId="0" fontId="0" fillId="4" borderId="9" xfId="0" applyFill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44" fontId="0" fillId="0" borderId="0" xfId="0" applyNumberFormat="1" applyAlignment="1" applyProtection="1">
      <alignment vertical="center"/>
    </xf>
    <xf numFmtId="44" fontId="0" fillId="0" borderId="0" xfId="2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Protection="1"/>
    <xf numFmtId="0" fontId="0" fillId="0" borderId="12" xfId="0" applyBorder="1" applyAlignment="1" applyProtection="1">
      <alignment vertical="center"/>
    </xf>
    <xf numFmtId="166" fontId="27" fillId="0" borderId="13" xfId="0" applyNumberFormat="1" applyFont="1" applyBorder="1" applyProtection="1"/>
    <xf numFmtId="166" fontId="27" fillId="0" borderId="14" xfId="0" applyNumberFormat="1" applyFont="1" applyBorder="1" applyProtection="1"/>
    <xf numFmtId="4" fontId="28" fillId="0" borderId="0" xfId="0" applyNumberFormat="1" applyFont="1" applyAlignment="1" applyProtection="1">
      <alignment vertical="center"/>
    </xf>
    <xf numFmtId="0" fontId="9" fillId="0" borderId="0" xfId="0" applyFont="1" applyProtection="1"/>
    <xf numFmtId="0" fontId="9" fillId="0" borderId="4" xfId="0" applyFont="1" applyBorder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9" fillId="0" borderId="15" xfId="0" applyFont="1" applyBorder="1" applyProtection="1"/>
    <xf numFmtId="166" fontId="9" fillId="0" borderId="0" xfId="0" applyNumberFormat="1" applyFont="1" applyProtection="1"/>
    <xf numFmtId="166" fontId="9" fillId="0" borderId="16" xfId="0" applyNumberFormat="1" applyFont="1" applyBorder="1" applyProtection="1"/>
    <xf numFmtId="44" fontId="9" fillId="0" borderId="0" xfId="2" applyFont="1" applyAlignment="1" applyProtection="1"/>
    <xf numFmtId="0" fontId="9" fillId="0" borderId="0" xfId="0" applyFont="1" applyAlignment="1" applyProtection="1">
      <alignment horizontal="center"/>
    </xf>
    <xf numFmtId="4" fontId="9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Protection="1"/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 applyProtection="1">
      <alignment vertical="center"/>
    </xf>
    <xf numFmtId="0" fontId="32" fillId="0" borderId="15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center" vertical="center"/>
    </xf>
    <xf numFmtId="166" fontId="18" fillId="0" borderId="0" xfId="0" applyNumberFormat="1" applyFont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5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24" fillId="0" borderId="1" xfId="0" applyFont="1" applyBorder="1" applyAlignment="1">
      <alignment horizontal="left" vertical="center" wrapText="1"/>
    </xf>
    <xf numFmtId="4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32" xfId="0" applyNumberFormat="1" applyFont="1" applyBorder="1" applyAlignment="1">
      <alignment horizontal="right" vertical="center"/>
    </xf>
    <xf numFmtId="4" fontId="19" fillId="0" borderId="33" xfId="0" applyNumberFormat="1" applyFont="1" applyBorder="1" applyAlignment="1">
      <alignment horizontal="right" vertical="center"/>
    </xf>
    <xf numFmtId="4" fontId="19" fillId="0" borderId="34" xfId="0" applyNumberFormat="1" applyFont="1" applyBorder="1" applyAlignment="1">
      <alignment horizontal="right" vertical="center"/>
    </xf>
    <xf numFmtId="4" fontId="19" fillId="0" borderId="32" xfId="0" applyNumberFormat="1" applyFont="1" applyBorder="1" applyAlignment="1">
      <alignment vertical="center"/>
    </xf>
    <xf numFmtId="4" fontId="19" fillId="0" borderId="33" xfId="0" applyNumberFormat="1" applyFont="1" applyBorder="1" applyAlignment="1">
      <alignment vertical="center"/>
    </xf>
    <xf numFmtId="4" fontId="19" fillId="0" borderId="34" xfId="0" applyNumberFormat="1" applyFont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4" fontId="22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17" fillId="4" borderId="8" xfId="0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7" fillId="4" borderId="8" xfId="0" applyFont="1" applyFill="1" applyBorder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1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5" fillId="0" borderId="1" xfId="0" applyFont="1" applyBorder="1" applyAlignment="1">
      <alignment horizontal="center" vertical="center"/>
    </xf>
    <xf numFmtId="49" fontId="37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</cellXfs>
  <cellStyles count="5">
    <cellStyle name="Hypertextový odkaz" xfId="1" builtinId="8"/>
    <cellStyle name="Měna" xfId="2" builtinId="4"/>
    <cellStyle name="Měna 2" xfId="4" xr:uid="{A751FD1D-DEDC-4CD9-BB80-79AA9C78C416}"/>
    <cellStyle name="Normální" xfId="0" builtinId="0" customBuiltin="1"/>
    <cellStyle name="Normální 2" xfId="3" xr:uid="{F05A0279-A623-4243-95D9-932ED554174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6"/>
  <sheetViews>
    <sheetView showGridLines="0" tabSelected="1" topLeftCell="A25" workbookViewId="0">
      <selection activeCell="BE16" sqref="BE16"/>
    </sheetView>
  </sheetViews>
  <sheetFormatPr defaultRowHeight="11.25" x14ac:dyDescent="0.2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33203125" customWidth="1"/>
    <col min="38" max="38" width="8.1640625" customWidth="1"/>
    <col min="39" max="39" width="3.1640625" customWidth="1"/>
    <col min="40" max="40" width="13.1640625" customWidth="1"/>
    <col min="41" max="41" width="7.3320312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9" customWidth="1"/>
    <col min="71" max="91" width="9.1640625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ht="36.950000000000003" customHeight="1" x14ac:dyDescent="0.2">
      <c r="AR2" s="293" t="s">
        <v>6</v>
      </c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9" t="s">
        <v>7</v>
      </c>
      <c r="BT2" s="9" t="s">
        <v>8</v>
      </c>
    </row>
    <row r="3" spans="1:74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7</v>
      </c>
      <c r="BT3" s="9" t="s">
        <v>9</v>
      </c>
    </row>
    <row r="4" spans="1:74" ht="24.95" customHeight="1" x14ac:dyDescent="0.2">
      <c r="B4" s="12"/>
      <c r="D4" s="13" t="s">
        <v>10</v>
      </c>
      <c r="AR4" s="12"/>
      <c r="AS4" s="14" t="s">
        <v>11</v>
      </c>
      <c r="BS4" s="9" t="s">
        <v>12</v>
      </c>
    </row>
    <row r="5" spans="1:74" ht="12" customHeight="1" x14ac:dyDescent="0.2">
      <c r="B5" s="12"/>
      <c r="D5" s="15" t="s">
        <v>13</v>
      </c>
      <c r="K5" s="299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R5" s="12"/>
      <c r="BS5" s="9" t="s">
        <v>7</v>
      </c>
    </row>
    <row r="6" spans="1:74" ht="36.950000000000003" customHeight="1" x14ac:dyDescent="0.2">
      <c r="B6" s="12"/>
      <c r="D6" s="17" t="s">
        <v>15</v>
      </c>
      <c r="K6" s="300" t="s">
        <v>16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R6" s="12"/>
      <c r="BS6" s="9" t="s">
        <v>7</v>
      </c>
    </row>
    <row r="7" spans="1:74" ht="12" customHeight="1" x14ac:dyDescent="0.2">
      <c r="B7" s="12"/>
      <c r="D7" s="18" t="s">
        <v>17</v>
      </c>
      <c r="K7" s="16" t="s">
        <v>3</v>
      </c>
      <c r="AK7" s="18" t="s">
        <v>18</v>
      </c>
      <c r="AN7" s="16" t="s">
        <v>3</v>
      </c>
      <c r="AR7" s="12"/>
      <c r="BS7" s="9" t="s">
        <v>7</v>
      </c>
    </row>
    <row r="8" spans="1:74" ht="12" customHeight="1" x14ac:dyDescent="0.2">
      <c r="B8" s="12"/>
      <c r="D8" s="18" t="s">
        <v>19</v>
      </c>
      <c r="K8" s="16" t="s">
        <v>20</v>
      </c>
      <c r="AK8" s="18" t="s">
        <v>21</v>
      </c>
      <c r="AN8" s="16" t="s">
        <v>22</v>
      </c>
      <c r="AR8" s="12"/>
      <c r="BS8" s="9" t="s">
        <v>7</v>
      </c>
    </row>
    <row r="9" spans="1:74" ht="14.45" customHeight="1" x14ac:dyDescent="0.2">
      <c r="B9" s="12"/>
      <c r="AR9" s="12"/>
      <c r="BS9" s="9" t="s">
        <v>7</v>
      </c>
    </row>
    <row r="10" spans="1:74" ht="12" customHeight="1" x14ac:dyDescent="0.2">
      <c r="B10" s="12"/>
      <c r="D10" s="18" t="s">
        <v>23</v>
      </c>
      <c r="AK10" s="18" t="s">
        <v>24</v>
      </c>
      <c r="AN10" s="16" t="s">
        <v>3</v>
      </c>
      <c r="AR10" s="12"/>
      <c r="BS10" s="9" t="s">
        <v>7</v>
      </c>
    </row>
    <row r="11" spans="1:74" ht="18.600000000000001" customHeight="1" x14ac:dyDescent="0.2">
      <c r="B11" s="12"/>
      <c r="E11" s="16" t="s">
        <v>25</v>
      </c>
      <c r="AK11" s="18" t="s">
        <v>26</v>
      </c>
      <c r="AN11" s="16" t="s">
        <v>3</v>
      </c>
      <c r="AR11" s="12"/>
      <c r="BS11" s="9" t="s">
        <v>7</v>
      </c>
    </row>
    <row r="12" spans="1:74" ht="6.95" customHeight="1" x14ac:dyDescent="0.2">
      <c r="B12" s="12"/>
      <c r="AR12" s="12"/>
      <c r="BS12" s="9" t="s">
        <v>7</v>
      </c>
    </row>
    <row r="13" spans="1:74" ht="12" customHeight="1" x14ac:dyDescent="0.2">
      <c r="B13" s="12"/>
      <c r="D13" s="18" t="s">
        <v>27</v>
      </c>
      <c r="AK13" s="18" t="s">
        <v>24</v>
      </c>
      <c r="AN13" s="16" t="s">
        <v>3</v>
      </c>
      <c r="AR13" s="12"/>
      <c r="BS13" s="9" t="s">
        <v>7</v>
      </c>
    </row>
    <row r="14" spans="1:74" ht="12.75" x14ac:dyDescent="0.2">
      <c r="B14" s="12"/>
      <c r="E14" s="16" t="s">
        <v>28</v>
      </c>
      <c r="AK14" s="18" t="s">
        <v>26</v>
      </c>
      <c r="AN14" s="16" t="s">
        <v>3</v>
      </c>
      <c r="AR14" s="12"/>
      <c r="BS14" s="9" t="s">
        <v>7</v>
      </c>
    </row>
    <row r="15" spans="1:74" ht="6.95" customHeight="1" x14ac:dyDescent="0.2">
      <c r="B15" s="12"/>
      <c r="AR15" s="12"/>
      <c r="BS15" s="9" t="s">
        <v>4</v>
      </c>
    </row>
    <row r="16" spans="1:74" ht="12" customHeight="1" x14ac:dyDescent="0.2">
      <c r="B16" s="12"/>
      <c r="D16" s="18" t="s">
        <v>29</v>
      </c>
      <c r="AK16" s="18" t="s">
        <v>24</v>
      </c>
      <c r="AN16" s="16" t="s">
        <v>3</v>
      </c>
      <c r="AR16" s="12"/>
      <c r="BS16" s="9" t="s">
        <v>4</v>
      </c>
    </row>
    <row r="17" spans="2:71" ht="18.600000000000001" customHeight="1" x14ac:dyDescent="0.2">
      <c r="B17" s="12"/>
      <c r="E17" s="16" t="s">
        <v>30</v>
      </c>
      <c r="AK17" s="18" t="s">
        <v>26</v>
      </c>
      <c r="AN17" s="16" t="s">
        <v>3</v>
      </c>
      <c r="AR17" s="12"/>
      <c r="BS17" s="9" t="s">
        <v>31</v>
      </c>
    </row>
    <row r="18" spans="2:71" ht="6.95" customHeight="1" x14ac:dyDescent="0.2">
      <c r="B18" s="12"/>
      <c r="AR18" s="12"/>
      <c r="BS18" s="9" t="s">
        <v>7</v>
      </c>
    </row>
    <row r="19" spans="2:71" ht="12" customHeight="1" x14ac:dyDescent="0.2">
      <c r="B19" s="12"/>
      <c r="D19" s="18" t="s">
        <v>32</v>
      </c>
      <c r="AK19" s="18" t="s">
        <v>24</v>
      </c>
      <c r="AN19" s="16" t="s">
        <v>3</v>
      </c>
      <c r="AR19" s="12"/>
      <c r="BS19" s="9" t="s">
        <v>7</v>
      </c>
    </row>
    <row r="20" spans="2:71" ht="18.600000000000001" customHeight="1" x14ac:dyDescent="0.2">
      <c r="B20" s="12"/>
      <c r="E20" s="16" t="s">
        <v>33</v>
      </c>
      <c r="AK20" s="18" t="s">
        <v>26</v>
      </c>
      <c r="AN20" s="16" t="s">
        <v>3</v>
      </c>
      <c r="AR20" s="12"/>
      <c r="BS20" s="9" t="s">
        <v>31</v>
      </c>
    </row>
    <row r="21" spans="2:71" ht="6.95" customHeight="1" x14ac:dyDescent="0.2">
      <c r="B21" s="12"/>
      <c r="AR21" s="12"/>
    </row>
    <row r="22" spans="2:71" ht="12" customHeight="1" x14ac:dyDescent="0.2">
      <c r="B22" s="12"/>
      <c r="D22" s="18" t="s">
        <v>34</v>
      </c>
      <c r="AR22" s="12"/>
    </row>
    <row r="23" spans="2:71" ht="47.25" customHeight="1" x14ac:dyDescent="0.2">
      <c r="B23" s="12"/>
      <c r="E23" s="301" t="s">
        <v>35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R23" s="12"/>
    </row>
    <row r="24" spans="2:71" ht="6.95" customHeight="1" x14ac:dyDescent="0.2">
      <c r="B24" s="12"/>
      <c r="AR24" s="12"/>
    </row>
    <row r="25" spans="2:71" ht="6.95" customHeight="1" x14ac:dyDescent="0.2">
      <c r="B25" s="12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R25" s="12"/>
    </row>
    <row r="26" spans="2:71" s="1" customFormat="1" ht="26.1" customHeight="1" x14ac:dyDescent="0.2">
      <c r="B26" s="20"/>
      <c r="D26" s="21" t="s">
        <v>36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302">
        <f>ROUND(AG54,2)</f>
        <v>0</v>
      </c>
      <c r="AL26" s="303"/>
      <c r="AM26" s="303"/>
      <c r="AN26" s="303"/>
      <c r="AO26" s="303"/>
      <c r="AR26" s="20"/>
    </row>
    <row r="27" spans="2:71" s="1" customFormat="1" ht="6.95" customHeight="1" x14ac:dyDescent="0.2">
      <c r="B27" s="20"/>
      <c r="AR27" s="20"/>
    </row>
    <row r="28" spans="2:71" s="1" customFormat="1" ht="12.75" x14ac:dyDescent="0.2">
      <c r="B28" s="20"/>
      <c r="L28" s="304" t="s">
        <v>37</v>
      </c>
      <c r="M28" s="304"/>
      <c r="N28" s="304"/>
      <c r="O28" s="304"/>
      <c r="P28" s="304"/>
      <c r="W28" s="304" t="s">
        <v>38</v>
      </c>
      <c r="X28" s="304"/>
      <c r="Y28" s="304"/>
      <c r="Z28" s="304"/>
      <c r="AA28" s="304"/>
      <c r="AB28" s="304"/>
      <c r="AC28" s="304"/>
      <c r="AD28" s="304"/>
      <c r="AE28" s="304"/>
      <c r="AK28" s="304" t="s">
        <v>39</v>
      </c>
      <c r="AL28" s="304"/>
      <c r="AM28" s="304"/>
      <c r="AN28" s="304"/>
      <c r="AO28" s="304"/>
      <c r="AR28" s="20"/>
    </row>
    <row r="29" spans="2:71" s="2" customFormat="1" ht="14.45" customHeight="1" x14ac:dyDescent="0.2">
      <c r="B29" s="23"/>
      <c r="D29" s="18" t="s">
        <v>40</v>
      </c>
      <c r="F29" s="18" t="s">
        <v>41</v>
      </c>
      <c r="L29" s="277">
        <v>0.21</v>
      </c>
      <c r="M29" s="278"/>
      <c r="N29" s="278"/>
      <c r="O29" s="278"/>
      <c r="P29" s="278"/>
      <c r="W29" s="279">
        <f>AK26</f>
        <v>0</v>
      </c>
      <c r="X29" s="278"/>
      <c r="Y29" s="278"/>
      <c r="Z29" s="278"/>
      <c r="AA29" s="278"/>
      <c r="AB29" s="278"/>
      <c r="AC29" s="278"/>
      <c r="AD29" s="278"/>
      <c r="AE29" s="278"/>
      <c r="AK29" s="279">
        <f>W29*0.21</f>
        <v>0</v>
      </c>
      <c r="AL29" s="278"/>
      <c r="AM29" s="278"/>
      <c r="AN29" s="278"/>
      <c r="AO29" s="278"/>
      <c r="AR29" s="23"/>
    </row>
    <row r="30" spans="2:71" s="2" customFormat="1" ht="14.45" customHeight="1" x14ac:dyDescent="0.2">
      <c r="B30" s="23"/>
      <c r="F30" s="18" t="s">
        <v>42</v>
      </c>
      <c r="L30" s="277">
        <v>0.12</v>
      </c>
      <c r="M30" s="278"/>
      <c r="N30" s="278"/>
      <c r="O30" s="278"/>
      <c r="P30" s="278"/>
      <c r="W30" s="279">
        <v>0</v>
      </c>
      <c r="X30" s="278"/>
      <c r="Y30" s="278"/>
      <c r="Z30" s="278"/>
      <c r="AA30" s="278"/>
      <c r="AB30" s="278"/>
      <c r="AC30" s="278"/>
      <c r="AD30" s="278"/>
      <c r="AE30" s="278"/>
      <c r="AK30" s="279">
        <f>W30*0.21</f>
        <v>0</v>
      </c>
      <c r="AL30" s="278"/>
      <c r="AM30" s="278"/>
      <c r="AN30" s="278"/>
      <c r="AO30" s="278"/>
      <c r="AR30" s="23"/>
    </row>
    <row r="31" spans="2:71" s="2" customFormat="1" ht="14.45" hidden="1" customHeight="1" x14ac:dyDescent="0.2">
      <c r="B31" s="23"/>
      <c r="F31" s="18" t="s">
        <v>43</v>
      </c>
      <c r="L31" s="277">
        <v>0.21</v>
      </c>
      <c r="M31" s="278"/>
      <c r="N31" s="278"/>
      <c r="O31" s="278"/>
      <c r="P31" s="278"/>
      <c r="W31" s="279" t="e">
        <f>ROUND(BB54, 2)</f>
        <v>#REF!</v>
      </c>
      <c r="X31" s="278"/>
      <c r="Y31" s="278"/>
      <c r="Z31" s="278"/>
      <c r="AA31" s="278"/>
      <c r="AB31" s="278"/>
      <c r="AC31" s="278"/>
      <c r="AD31" s="278"/>
      <c r="AE31" s="278"/>
      <c r="AK31" s="279">
        <v>0</v>
      </c>
      <c r="AL31" s="278"/>
      <c r="AM31" s="278"/>
      <c r="AN31" s="278"/>
      <c r="AO31" s="278"/>
      <c r="AR31" s="23"/>
    </row>
    <row r="32" spans="2:71" s="2" customFormat="1" ht="14.45" hidden="1" customHeight="1" x14ac:dyDescent="0.2">
      <c r="B32" s="23"/>
      <c r="F32" s="18" t="s">
        <v>44</v>
      </c>
      <c r="L32" s="277">
        <v>0.12</v>
      </c>
      <c r="M32" s="278"/>
      <c r="N32" s="278"/>
      <c r="O32" s="278"/>
      <c r="P32" s="278"/>
      <c r="W32" s="279" t="e">
        <f>ROUND(BC54, 2)</f>
        <v>#REF!</v>
      </c>
      <c r="X32" s="278"/>
      <c r="Y32" s="278"/>
      <c r="Z32" s="278"/>
      <c r="AA32" s="278"/>
      <c r="AB32" s="278"/>
      <c r="AC32" s="278"/>
      <c r="AD32" s="278"/>
      <c r="AE32" s="278"/>
      <c r="AK32" s="279">
        <v>0</v>
      </c>
      <c r="AL32" s="278"/>
      <c r="AM32" s="278"/>
      <c r="AN32" s="278"/>
      <c r="AO32" s="278"/>
      <c r="AR32" s="23"/>
    </row>
    <row r="33" spans="2:44" s="2" customFormat="1" ht="14.45" hidden="1" customHeight="1" x14ac:dyDescent="0.2">
      <c r="B33" s="23"/>
      <c r="F33" s="18" t="s">
        <v>45</v>
      </c>
      <c r="L33" s="277">
        <v>0</v>
      </c>
      <c r="M33" s="278"/>
      <c r="N33" s="278"/>
      <c r="O33" s="278"/>
      <c r="P33" s="278"/>
      <c r="W33" s="279" t="e">
        <f>ROUND(BD54, 2)</f>
        <v>#REF!</v>
      </c>
      <c r="X33" s="278"/>
      <c r="Y33" s="278"/>
      <c r="Z33" s="278"/>
      <c r="AA33" s="278"/>
      <c r="AB33" s="278"/>
      <c r="AC33" s="278"/>
      <c r="AD33" s="278"/>
      <c r="AE33" s="278"/>
      <c r="AK33" s="279">
        <v>0</v>
      </c>
      <c r="AL33" s="278"/>
      <c r="AM33" s="278"/>
      <c r="AN33" s="278"/>
      <c r="AO33" s="278"/>
      <c r="AR33" s="23"/>
    </row>
    <row r="34" spans="2:44" s="1" customFormat="1" ht="6.95" customHeight="1" x14ac:dyDescent="0.2">
      <c r="B34" s="20"/>
      <c r="AR34" s="20"/>
    </row>
    <row r="35" spans="2:44" s="1" customFormat="1" ht="26.1" customHeight="1" x14ac:dyDescent="0.2">
      <c r="B35" s="20"/>
      <c r="C35" s="24"/>
      <c r="D35" s="25" t="s">
        <v>46</v>
      </c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7" t="s">
        <v>47</v>
      </c>
      <c r="U35" s="26"/>
      <c r="V35" s="26"/>
      <c r="W35" s="26"/>
      <c r="X35" s="280" t="s">
        <v>48</v>
      </c>
      <c r="Y35" s="281"/>
      <c r="Z35" s="281"/>
      <c r="AA35" s="281"/>
      <c r="AB35" s="281"/>
      <c r="AC35" s="26"/>
      <c r="AD35" s="26"/>
      <c r="AE35" s="26"/>
      <c r="AF35" s="26"/>
      <c r="AG35" s="26"/>
      <c r="AH35" s="26"/>
      <c r="AI35" s="26"/>
      <c r="AJ35" s="26"/>
      <c r="AK35" s="285">
        <f>SUM(AK26:AK33)</f>
        <v>0</v>
      </c>
      <c r="AL35" s="281"/>
      <c r="AM35" s="281"/>
      <c r="AN35" s="281"/>
      <c r="AO35" s="286"/>
      <c r="AP35" s="24"/>
      <c r="AQ35" s="24"/>
      <c r="AR35" s="20"/>
    </row>
    <row r="36" spans="2:44" s="1" customFormat="1" ht="6.95" customHeight="1" x14ac:dyDescent="0.2">
      <c r="B36" s="20"/>
      <c r="AR36" s="20"/>
    </row>
    <row r="37" spans="2:44" s="1" customFormat="1" ht="6.95" customHeight="1" x14ac:dyDescent="0.2">
      <c r="B37" s="28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0"/>
    </row>
    <row r="41" spans="2:44" s="1" customFormat="1" ht="6.95" customHeight="1" x14ac:dyDescent="0.2">
      <c r="B41" s="138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40"/>
      <c r="AR41" s="133"/>
    </row>
    <row r="42" spans="2:44" s="1" customFormat="1" ht="24.95" customHeight="1" x14ac:dyDescent="0.2">
      <c r="B42" s="141"/>
      <c r="C42" s="142" t="s">
        <v>49</v>
      </c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  <c r="O42" s="133"/>
      <c r="P42" s="133"/>
      <c r="Q42" s="133"/>
      <c r="R42" s="133"/>
      <c r="S42" s="133"/>
      <c r="T42" s="133"/>
      <c r="U42" s="133"/>
      <c r="V42" s="133"/>
      <c r="W42" s="133"/>
      <c r="X42" s="133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43"/>
      <c r="AR42" s="133"/>
    </row>
    <row r="43" spans="2:44" s="1" customFormat="1" ht="6.95" customHeight="1" x14ac:dyDescent="0.2">
      <c r="B43" s="141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3"/>
      <c r="AF43" s="133"/>
      <c r="AG43" s="133"/>
      <c r="AH43" s="133"/>
      <c r="AI43" s="133"/>
      <c r="AJ43" s="133"/>
      <c r="AK43" s="133"/>
      <c r="AL43" s="133"/>
      <c r="AM43" s="133"/>
      <c r="AN43" s="133"/>
      <c r="AO43" s="133"/>
      <c r="AP43" s="133"/>
      <c r="AQ43" s="143"/>
      <c r="AR43" s="133"/>
    </row>
    <row r="44" spans="2:44" s="3" customFormat="1" ht="12" customHeight="1" x14ac:dyDescent="0.2">
      <c r="B44" s="144"/>
      <c r="C44" s="145" t="s">
        <v>13</v>
      </c>
      <c r="D44" s="134"/>
      <c r="E44" s="134"/>
      <c r="F44" s="134"/>
      <c r="G44" s="134"/>
      <c r="H44" s="134"/>
      <c r="I44" s="134"/>
      <c r="J44" s="134"/>
      <c r="K44" s="134"/>
      <c r="L44" s="134" t="str">
        <f>K5</f>
        <v>09082023</v>
      </c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46"/>
      <c r="AR44" s="134"/>
    </row>
    <row r="45" spans="2:44" s="4" customFormat="1" ht="36.950000000000003" customHeight="1" x14ac:dyDescent="0.2">
      <c r="B45" s="147"/>
      <c r="C45" s="148" t="s">
        <v>15</v>
      </c>
      <c r="D45" s="135"/>
      <c r="E45" s="135"/>
      <c r="F45" s="135"/>
      <c r="G45" s="135"/>
      <c r="H45" s="135"/>
      <c r="I45" s="135"/>
      <c r="J45" s="135"/>
      <c r="K45" s="135"/>
      <c r="L45" s="287" t="str">
        <f>K6</f>
        <v>ZŠ Akademika Heyrovského</v>
      </c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288"/>
      <c r="AK45" s="288"/>
      <c r="AL45" s="288"/>
      <c r="AM45" s="288"/>
      <c r="AN45" s="288"/>
      <c r="AO45" s="288"/>
      <c r="AP45" s="135"/>
      <c r="AQ45" s="149"/>
      <c r="AR45" s="135"/>
    </row>
    <row r="46" spans="2:44" s="1" customFormat="1" ht="6.95" customHeight="1" x14ac:dyDescent="0.2">
      <c r="B46" s="141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43"/>
      <c r="AR46" s="133"/>
    </row>
    <row r="47" spans="2:44" s="1" customFormat="1" ht="12" customHeight="1" x14ac:dyDescent="0.2">
      <c r="B47" s="141"/>
      <c r="C47" s="145" t="s">
        <v>19</v>
      </c>
      <c r="D47" s="133"/>
      <c r="E47" s="133"/>
      <c r="F47" s="133"/>
      <c r="G47" s="133"/>
      <c r="H47" s="133"/>
      <c r="I47" s="133"/>
      <c r="J47" s="133"/>
      <c r="K47" s="133"/>
      <c r="L47" s="150" t="str">
        <f>IF(K8="","",K8)</f>
        <v>Chomutov</v>
      </c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 s="133"/>
      <c r="AI47" s="145" t="s">
        <v>21</v>
      </c>
      <c r="AJ47" s="133"/>
      <c r="AK47" s="133"/>
      <c r="AL47" s="133"/>
      <c r="AM47" s="289" t="str">
        <f>IF(AN8= "","",AN8)</f>
        <v>15. 8. 2023</v>
      </c>
      <c r="AN47" s="289"/>
      <c r="AO47" s="133"/>
      <c r="AP47" s="133"/>
      <c r="AQ47" s="143"/>
      <c r="AR47" s="133"/>
    </row>
    <row r="48" spans="2:44" s="1" customFormat="1" ht="6.95" customHeight="1" x14ac:dyDescent="0.2">
      <c r="B48" s="141"/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  <c r="AG48" s="133"/>
      <c r="AH48" s="133"/>
      <c r="AI48" s="133"/>
      <c r="AJ48" s="133"/>
      <c r="AK48" s="133"/>
      <c r="AL48" s="133"/>
      <c r="AM48" s="133"/>
      <c r="AN48" s="133"/>
      <c r="AO48" s="133"/>
      <c r="AP48" s="133"/>
      <c r="AQ48" s="143"/>
      <c r="AR48" s="133"/>
    </row>
    <row r="49" spans="1:91" s="1" customFormat="1" ht="25.7" customHeight="1" x14ac:dyDescent="0.2">
      <c r="B49" s="141"/>
      <c r="C49" s="145" t="s">
        <v>23</v>
      </c>
      <c r="D49" s="133"/>
      <c r="E49" s="133"/>
      <c r="F49" s="133"/>
      <c r="G49" s="133"/>
      <c r="H49" s="133"/>
      <c r="I49" s="133"/>
      <c r="J49" s="133"/>
      <c r="K49" s="133"/>
      <c r="L49" s="134" t="str">
        <f>IF(E11= "","",E11)</f>
        <v>Statutární město Chomutov</v>
      </c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45" t="s">
        <v>29</v>
      </c>
      <c r="AJ49" s="133"/>
      <c r="AK49" s="133"/>
      <c r="AL49" s="133"/>
      <c r="AM49" s="290" t="str">
        <f>IF(E17="","",E17)</f>
        <v>CZECHOTEC Engineering spol. s.r.o.</v>
      </c>
      <c r="AN49" s="291"/>
      <c r="AO49" s="291"/>
      <c r="AP49" s="291"/>
      <c r="AQ49" s="143"/>
      <c r="AR49" s="133"/>
      <c r="AS49" s="295" t="s">
        <v>50</v>
      </c>
      <c r="AT49" s="296"/>
      <c r="AU49" s="30"/>
      <c r="AV49" s="30"/>
      <c r="AW49" s="30"/>
      <c r="AX49" s="30"/>
      <c r="AY49" s="30"/>
      <c r="AZ49" s="30"/>
      <c r="BA49" s="30"/>
      <c r="BB49" s="30"/>
      <c r="BC49" s="30"/>
      <c r="BD49" s="31"/>
    </row>
    <row r="50" spans="1:91" s="1" customFormat="1" ht="15.2" customHeight="1" x14ac:dyDescent="0.2">
      <c r="B50" s="141"/>
      <c r="C50" s="145" t="s">
        <v>27</v>
      </c>
      <c r="D50" s="133"/>
      <c r="E50" s="133"/>
      <c r="F50" s="133"/>
      <c r="G50" s="133"/>
      <c r="H50" s="133"/>
      <c r="I50" s="133"/>
      <c r="J50" s="133"/>
      <c r="K50" s="133"/>
      <c r="L50" s="134" t="str">
        <f>IF(E14="","",E14)</f>
        <v xml:space="preserve"> </v>
      </c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45" t="s">
        <v>32</v>
      </c>
      <c r="AJ50" s="133"/>
      <c r="AK50" s="133"/>
      <c r="AL50" s="133"/>
      <c r="AM50" s="290" t="str">
        <f>IF(E20="","",E20)</f>
        <v>Miroslav Dostál</v>
      </c>
      <c r="AN50" s="291"/>
      <c r="AO50" s="291"/>
      <c r="AP50" s="291"/>
      <c r="AQ50" s="143"/>
      <c r="AR50" s="133"/>
      <c r="AS50" s="297"/>
      <c r="AT50" s="298"/>
      <c r="BD50" s="32"/>
    </row>
    <row r="51" spans="1:91" s="1" customFormat="1" ht="11.1" customHeight="1" x14ac:dyDescent="0.2">
      <c r="B51" s="141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3"/>
      <c r="AK51" s="133"/>
      <c r="AL51" s="133"/>
      <c r="AM51" s="133"/>
      <c r="AN51" s="133"/>
      <c r="AO51" s="133"/>
      <c r="AP51" s="133"/>
      <c r="AQ51" s="143"/>
      <c r="AR51" s="133"/>
      <c r="AS51" s="297"/>
      <c r="AT51" s="298"/>
      <c r="BD51" s="32"/>
      <c r="BE51" s="45"/>
    </row>
    <row r="52" spans="1:91" s="1" customFormat="1" ht="29.25" customHeight="1" x14ac:dyDescent="0.2">
      <c r="B52" s="141"/>
      <c r="C52" s="267" t="s">
        <v>51</v>
      </c>
      <c r="D52" s="268"/>
      <c r="E52" s="268"/>
      <c r="F52" s="268"/>
      <c r="G52" s="268"/>
      <c r="H52" s="33"/>
      <c r="I52" s="284" t="s">
        <v>52</v>
      </c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92" t="s">
        <v>53</v>
      </c>
      <c r="AH52" s="268"/>
      <c r="AI52" s="268"/>
      <c r="AJ52" s="268"/>
      <c r="AK52" s="268"/>
      <c r="AL52" s="268"/>
      <c r="AM52" s="268"/>
      <c r="AN52" s="284" t="s">
        <v>54</v>
      </c>
      <c r="AO52" s="268"/>
      <c r="AP52" s="268"/>
      <c r="AQ52" s="151" t="s">
        <v>55</v>
      </c>
      <c r="AR52" s="133"/>
      <c r="AS52" s="34" t="s">
        <v>56</v>
      </c>
      <c r="AT52" s="35" t="s">
        <v>57</v>
      </c>
      <c r="AU52" s="35" t="s">
        <v>58</v>
      </c>
      <c r="AV52" s="35" t="s">
        <v>59</v>
      </c>
      <c r="AW52" s="35" t="s">
        <v>60</v>
      </c>
      <c r="AX52" s="35" t="s">
        <v>61</v>
      </c>
      <c r="AY52" s="35" t="s">
        <v>62</v>
      </c>
      <c r="AZ52" s="35" t="s">
        <v>63</v>
      </c>
      <c r="BA52" s="35" t="s">
        <v>64</v>
      </c>
      <c r="BB52" s="35" t="s">
        <v>65</v>
      </c>
      <c r="BC52" s="35" t="s">
        <v>66</v>
      </c>
      <c r="BD52" s="36" t="s">
        <v>67</v>
      </c>
    </row>
    <row r="53" spans="1:91" s="1" customFormat="1" ht="11.1" customHeight="1" thickBot="1" x14ac:dyDescent="0.25">
      <c r="B53" s="141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AM53" s="133"/>
      <c r="AN53" s="133"/>
      <c r="AO53" s="133"/>
      <c r="AP53" s="133"/>
      <c r="AQ53" s="143"/>
      <c r="AR53" s="133"/>
      <c r="AS53" s="37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1"/>
    </row>
    <row r="54" spans="1:91" s="5" customFormat="1" ht="32.450000000000003" customHeight="1" thickBot="1" x14ac:dyDescent="0.25">
      <c r="B54" s="152"/>
      <c r="C54" s="153" t="s">
        <v>68</v>
      </c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269">
        <f>AG55</f>
        <v>0</v>
      </c>
      <c r="AH54" s="270"/>
      <c r="AI54" s="270"/>
      <c r="AJ54" s="270"/>
      <c r="AK54" s="270"/>
      <c r="AL54" s="270"/>
      <c r="AM54" s="271"/>
      <c r="AN54" s="272">
        <f>AN55</f>
        <v>0</v>
      </c>
      <c r="AO54" s="273"/>
      <c r="AP54" s="274"/>
      <c r="AQ54" s="155" t="s">
        <v>3</v>
      </c>
      <c r="AR54" s="136"/>
      <c r="AS54" s="38" t="e">
        <f>ROUND(#REF!+AS55+#REF!+#REF!,2)</f>
        <v>#REF!</v>
      </c>
      <c r="AT54" s="39" t="e">
        <f t="shared" ref="AT54" si="0">ROUND(SUM(AV54:AW54),2)</f>
        <v>#REF!</v>
      </c>
      <c r="AU54" s="40" t="e">
        <f>ROUND(#REF!+AU55+#REF!+#REF!,5)</f>
        <v>#REF!</v>
      </c>
      <c r="AV54" s="39" t="e">
        <f>ROUND(AZ54*L29,2)</f>
        <v>#REF!</v>
      </c>
      <c r="AW54" s="39" t="e">
        <f>ROUND(BA54*L30,2)</f>
        <v>#REF!</v>
      </c>
      <c r="AX54" s="39" t="e">
        <f>ROUND(BB54*L29,2)</f>
        <v>#REF!</v>
      </c>
      <c r="AY54" s="39" t="e">
        <f>ROUND(BC54*L30,2)</f>
        <v>#REF!</v>
      </c>
      <c r="AZ54" s="39" t="e">
        <f>ROUND(#REF!+AZ55+#REF!+#REF!,2)</f>
        <v>#REF!</v>
      </c>
      <c r="BA54" s="39" t="e">
        <f>ROUND(#REF!+BA55+#REF!+#REF!,2)</f>
        <v>#REF!</v>
      </c>
      <c r="BB54" s="39" t="e">
        <f>ROUND(#REF!+BB55+#REF!+#REF!,2)</f>
        <v>#REF!</v>
      </c>
      <c r="BC54" s="39" t="e">
        <f>ROUND(#REF!+BC55+#REF!+#REF!,2)</f>
        <v>#REF!</v>
      </c>
      <c r="BD54" s="131" t="e">
        <f>ROUND(#REF!+BD55+#REF!+#REF!,2)</f>
        <v>#REF!</v>
      </c>
      <c r="BE54"/>
      <c r="BS54" s="41" t="s">
        <v>69</v>
      </c>
      <c r="BT54" s="41" t="s">
        <v>70</v>
      </c>
      <c r="BU54" s="42" t="s">
        <v>71</v>
      </c>
      <c r="BV54" s="41" t="s">
        <v>72</v>
      </c>
      <c r="BW54" s="41" t="s">
        <v>5</v>
      </c>
      <c r="BX54" s="41" t="s">
        <v>73</v>
      </c>
      <c r="CL54" s="41" t="s">
        <v>3</v>
      </c>
    </row>
    <row r="55" spans="1:91" s="6" customFormat="1" ht="16.5" customHeight="1" x14ac:dyDescent="0.2">
      <c r="B55" s="156"/>
      <c r="C55" s="157"/>
      <c r="D55" s="275" t="s">
        <v>81</v>
      </c>
      <c r="E55" s="275"/>
      <c r="F55" s="275"/>
      <c r="G55" s="275"/>
      <c r="H55" s="275"/>
      <c r="I55" s="158"/>
      <c r="J55" s="275" t="s">
        <v>454</v>
      </c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263">
        <f>ROUND(SUM(AG56:AG57),2)</f>
        <v>0</v>
      </c>
      <c r="AH55" s="264"/>
      <c r="AI55" s="264"/>
      <c r="AJ55" s="264"/>
      <c r="AK55" s="264"/>
      <c r="AL55" s="264"/>
      <c r="AM55" s="264"/>
      <c r="AN55" s="276">
        <f>AN56+AN57</f>
        <v>0</v>
      </c>
      <c r="AO55" s="264"/>
      <c r="AP55" s="264"/>
      <c r="AQ55" s="159" t="s">
        <v>74</v>
      </c>
      <c r="AR55" s="137"/>
      <c r="AS55"/>
      <c r="AT55"/>
      <c r="AU55"/>
      <c r="AV55"/>
      <c r="AW55"/>
      <c r="AX55"/>
      <c r="AY55"/>
      <c r="AZ55"/>
      <c r="BA55"/>
      <c r="BB55"/>
      <c r="BC55"/>
      <c r="BD55"/>
      <c r="BE55"/>
      <c r="BS55" s="43" t="s">
        <v>69</v>
      </c>
      <c r="BT55" s="43" t="s">
        <v>75</v>
      </c>
      <c r="BU55" s="43" t="s">
        <v>71</v>
      </c>
      <c r="BV55" s="43" t="s">
        <v>72</v>
      </c>
      <c r="BW55" s="43" t="s">
        <v>82</v>
      </c>
      <c r="BX55" s="43" t="s">
        <v>5</v>
      </c>
      <c r="CL55" s="43" t="s">
        <v>3</v>
      </c>
      <c r="CM55" s="43" t="s">
        <v>76</v>
      </c>
    </row>
    <row r="56" spans="1:91" s="3" customFormat="1" ht="47.1" customHeight="1" x14ac:dyDescent="0.2">
      <c r="A56" s="44" t="s">
        <v>77</v>
      </c>
      <c r="B56" s="144"/>
      <c r="C56" s="160"/>
      <c r="D56" s="160"/>
      <c r="E56" s="262" t="s">
        <v>78</v>
      </c>
      <c r="F56" s="262"/>
      <c r="G56" s="262"/>
      <c r="H56" s="262"/>
      <c r="I56" s="262"/>
      <c r="J56" s="160"/>
      <c r="K56" s="282" t="s">
        <v>450</v>
      </c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65">
        <f>'biologie-chemie'!J32</f>
        <v>0</v>
      </c>
      <c r="AH56" s="266"/>
      <c r="AI56" s="266"/>
      <c r="AJ56" s="266"/>
      <c r="AK56" s="266"/>
      <c r="AL56" s="266"/>
      <c r="AM56" s="266"/>
      <c r="AN56" s="265">
        <f>AG56*1.21</f>
        <v>0</v>
      </c>
      <c r="AO56" s="266"/>
      <c r="AP56" s="266"/>
      <c r="AQ56" s="161" t="s">
        <v>79</v>
      </c>
      <c r="AR56" s="137"/>
      <c r="AS56"/>
      <c r="AT56"/>
      <c r="AU56"/>
      <c r="AV56"/>
      <c r="AW56"/>
      <c r="AX56"/>
      <c r="AY56"/>
      <c r="AZ56"/>
      <c r="BA56"/>
      <c r="BB56"/>
      <c r="BC56"/>
      <c r="BD56"/>
      <c r="BE56"/>
      <c r="BT56" s="16" t="s">
        <v>76</v>
      </c>
      <c r="BV56" s="16" t="s">
        <v>72</v>
      </c>
      <c r="BW56" s="16" t="s">
        <v>83</v>
      </c>
      <c r="BX56" s="16" t="s">
        <v>82</v>
      </c>
      <c r="CL56" s="16" t="s">
        <v>3</v>
      </c>
    </row>
    <row r="57" spans="1:91" s="3" customFormat="1" ht="16.5" customHeight="1" x14ac:dyDescent="0.2">
      <c r="A57" s="44" t="s">
        <v>77</v>
      </c>
      <c r="B57" s="144"/>
      <c r="C57" s="160"/>
      <c r="D57" s="160"/>
      <c r="E57" s="262" t="s">
        <v>80</v>
      </c>
      <c r="F57" s="262"/>
      <c r="G57" s="262"/>
      <c r="H57" s="262"/>
      <c r="I57" s="262"/>
      <c r="J57" s="160"/>
      <c r="K57" s="262" t="s">
        <v>449</v>
      </c>
      <c r="L57" s="262"/>
      <c r="M57" s="262"/>
      <c r="N57" s="262"/>
      <c r="O57" s="262"/>
      <c r="P57" s="262"/>
      <c r="Q57" s="262"/>
      <c r="R57" s="262"/>
      <c r="S57" s="262"/>
      <c r="T57" s="262"/>
      <c r="U57" s="262"/>
      <c r="V57" s="262"/>
      <c r="W57" s="262"/>
      <c r="X57" s="262"/>
      <c r="Y57" s="262"/>
      <c r="Z57" s="262"/>
      <c r="AA57" s="262"/>
      <c r="AB57" s="262"/>
      <c r="AC57" s="262"/>
      <c r="AD57" s="262"/>
      <c r="AE57" s="262"/>
      <c r="AF57" s="262"/>
      <c r="AG57" s="265">
        <f>'zeměpis-fyzika'!J32</f>
        <v>0</v>
      </c>
      <c r="AH57" s="266"/>
      <c r="AI57" s="266"/>
      <c r="AJ57" s="266"/>
      <c r="AK57" s="266"/>
      <c r="AL57" s="266"/>
      <c r="AM57" s="266"/>
      <c r="AN57" s="265">
        <f>AG57*1.21</f>
        <v>0</v>
      </c>
      <c r="AO57" s="266"/>
      <c r="AP57" s="266"/>
      <c r="AQ57" s="161" t="s">
        <v>79</v>
      </c>
      <c r="AR57" s="137"/>
      <c r="AS57"/>
      <c r="AT57"/>
      <c r="AU57"/>
      <c r="AV57"/>
      <c r="AW57"/>
      <c r="AX57"/>
      <c r="AY57"/>
      <c r="AZ57"/>
      <c r="BA57"/>
      <c r="BB57"/>
      <c r="BC57"/>
      <c r="BD57"/>
      <c r="BE57"/>
      <c r="BT57" s="16" t="s">
        <v>76</v>
      </c>
      <c r="BV57" s="16" t="s">
        <v>72</v>
      </c>
      <c r="BW57" s="16" t="s">
        <v>84</v>
      </c>
      <c r="BX57" s="16" t="s">
        <v>82</v>
      </c>
      <c r="CL57" s="16" t="s">
        <v>3</v>
      </c>
    </row>
    <row r="58" spans="1:91" s="1" customFormat="1" ht="42" customHeight="1" x14ac:dyDescent="0.2">
      <c r="B58" s="141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33"/>
      <c r="X58" s="133"/>
      <c r="Y58" s="133"/>
      <c r="Z58" s="133"/>
      <c r="AA58" s="133"/>
      <c r="AB58" s="133"/>
      <c r="AC58" s="133"/>
      <c r="AD58" s="133"/>
      <c r="AE58" s="133"/>
      <c r="AF58" s="133"/>
      <c r="AG58" s="133"/>
      <c r="AH58" s="133"/>
      <c r="AI58" s="133"/>
      <c r="AJ58" s="133"/>
      <c r="AK58" s="133"/>
      <c r="AL58" s="133"/>
      <c r="AM58" s="133"/>
      <c r="AN58" s="133"/>
      <c r="AO58" s="133"/>
      <c r="AP58" s="133"/>
      <c r="AQ58" s="143"/>
      <c r="AR58" s="133"/>
      <c r="BE58"/>
    </row>
    <row r="59" spans="1:91" s="1" customFormat="1" ht="21.6" customHeight="1" x14ac:dyDescent="0.2">
      <c r="B59" s="162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4"/>
      <c r="AR59" s="133"/>
      <c r="BE59"/>
    </row>
    <row r="76" spans="57:57" x14ac:dyDescent="0.2">
      <c r="BE76" s="132"/>
    </row>
  </sheetData>
  <sheetProtection algorithmName="SHA-512" hashValue="Egyw84xVvfr9QIvBE6w0mRulQjkQxnBiWGK+xODR06rsok/y+1gBV53XzljIxir0OktjETA61dLApOL3DAy6dA==" saltValue="64vFb+XMewuXgzWVpNcSvA==" spinCount="100000" sheet="1" objects="1" scenarios="1" selectLockedCells="1"/>
  <mergeCells count="48">
    <mergeCell ref="W29:AE29"/>
    <mergeCell ref="AK29:AO29"/>
    <mergeCell ref="L29:P29"/>
    <mergeCell ref="AR2:BE2"/>
    <mergeCell ref="AS49:AT51"/>
    <mergeCell ref="L31:P31"/>
    <mergeCell ref="AK31:AO31"/>
    <mergeCell ref="W31:AE31"/>
    <mergeCell ref="K5:AO5"/>
    <mergeCell ref="K6:AO6"/>
    <mergeCell ref="E23:AN23"/>
    <mergeCell ref="AK26:AO26"/>
    <mergeCell ref="AK28:AO28"/>
    <mergeCell ref="L28:P28"/>
    <mergeCell ref="W28:AE28"/>
    <mergeCell ref="AK30:AO30"/>
    <mergeCell ref="W30:AE30"/>
    <mergeCell ref="L30:P30"/>
    <mergeCell ref="L45:AO45"/>
    <mergeCell ref="I52:AF52"/>
    <mergeCell ref="AM47:AN47"/>
    <mergeCell ref="AM49:AP49"/>
    <mergeCell ref="AM50:AP50"/>
    <mergeCell ref="AG52:AM52"/>
    <mergeCell ref="AN56:AP56"/>
    <mergeCell ref="AN57:AP57"/>
    <mergeCell ref="L32:P32"/>
    <mergeCell ref="W32:AE32"/>
    <mergeCell ref="AK32:AO32"/>
    <mergeCell ref="X35:AB35"/>
    <mergeCell ref="K56:AF56"/>
    <mergeCell ref="AN52:AP52"/>
    <mergeCell ref="L33:P33"/>
    <mergeCell ref="W33:AE33"/>
    <mergeCell ref="AK33:AO33"/>
    <mergeCell ref="AK35:AO35"/>
    <mergeCell ref="C52:G52"/>
    <mergeCell ref="AG54:AM54"/>
    <mergeCell ref="AN54:AP54"/>
    <mergeCell ref="D55:H55"/>
    <mergeCell ref="J55:AF55"/>
    <mergeCell ref="AN55:AP55"/>
    <mergeCell ref="E56:I56"/>
    <mergeCell ref="K57:AF57"/>
    <mergeCell ref="E57:I57"/>
    <mergeCell ref="AG55:AM55"/>
    <mergeCell ref="AG56:AM56"/>
    <mergeCell ref="AG57:AM57"/>
  </mergeCells>
  <hyperlinks>
    <hyperlink ref="A56" location="'SO-01 - Učebna biologie a..._01'!C2" display="/" xr:uid="{00000000-0004-0000-0000-000008000000}"/>
    <hyperlink ref="A57" location="'SO-02 - Učebna fyziky a z..._01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35"/>
  <sheetViews>
    <sheetView showGridLines="0" topLeftCell="A77" zoomScaleNormal="100" workbookViewId="0">
      <selection activeCell="I93" sqref="I93"/>
    </sheetView>
  </sheetViews>
  <sheetFormatPr defaultColWidth="8.6640625" defaultRowHeight="11.25" x14ac:dyDescent="0.2"/>
  <cols>
    <col min="1" max="1" width="8.1640625" style="166" customWidth="1"/>
    <col min="2" max="2" width="1.1640625" style="166" customWidth="1"/>
    <col min="3" max="4" width="4.1640625" style="166" customWidth="1"/>
    <col min="5" max="5" width="17.1640625" style="166" customWidth="1"/>
    <col min="6" max="6" width="50.83203125" style="166" customWidth="1"/>
    <col min="7" max="7" width="7.33203125" style="166" customWidth="1"/>
    <col min="8" max="8" width="14" style="166" customWidth="1"/>
    <col min="9" max="9" width="15.83203125" style="166" customWidth="1"/>
    <col min="10" max="11" width="22.1640625" style="166" customWidth="1"/>
    <col min="12" max="12" width="9.1640625" style="166" customWidth="1"/>
    <col min="13" max="13" width="10.83203125" style="166" hidden="1" customWidth="1"/>
    <col min="14" max="14" width="9.1640625" style="166" hidden="1"/>
    <col min="15" max="20" width="14.1640625" style="166" hidden="1" customWidth="1"/>
    <col min="21" max="21" width="16.1640625" style="166" hidden="1" customWidth="1"/>
    <col min="22" max="22" width="12.1640625" style="166" customWidth="1"/>
    <col min="23" max="23" width="16.1640625" style="166" customWidth="1"/>
    <col min="24" max="24" width="15.1640625" style="166" customWidth="1"/>
    <col min="25" max="25" width="17.1640625" style="166" customWidth="1"/>
    <col min="26" max="26" width="16.6640625" style="166" customWidth="1"/>
    <col min="27" max="27" width="15" style="166" customWidth="1"/>
    <col min="28" max="28" width="16.1640625" style="166" customWidth="1"/>
    <col min="29" max="29" width="11" style="166" customWidth="1"/>
    <col min="30" max="30" width="15" style="166" customWidth="1"/>
    <col min="31" max="31" width="16.1640625" style="166" customWidth="1"/>
    <col min="32" max="43" width="8.6640625" style="166"/>
    <col min="44" max="65" width="9.1640625" style="166" hidden="1"/>
    <col min="66" max="16384" width="8.6640625" style="166"/>
  </cols>
  <sheetData>
    <row r="2" spans="2:46" ht="36.950000000000003" customHeight="1" x14ac:dyDescent="0.2">
      <c r="L2" s="305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67" t="s">
        <v>83</v>
      </c>
    </row>
    <row r="3" spans="2:46" ht="6.95" customHeight="1" x14ac:dyDescent="0.2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170"/>
      <c r="AT3" s="167" t="s">
        <v>76</v>
      </c>
    </row>
    <row r="4" spans="2:46" ht="24.95" customHeight="1" x14ac:dyDescent="0.2">
      <c r="B4" s="170"/>
      <c r="D4" s="171" t="s">
        <v>85</v>
      </c>
      <c r="L4" s="170"/>
      <c r="M4" s="172" t="s">
        <v>11</v>
      </c>
      <c r="AT4" s="167" t="s">
        <v>4</v>
      </c>
    </row>
    <row r="5" spans="2:46" ht="6.95" customHeight="1" x14ac:dyDescent="0.2">
      <c r="B5" s="170"/>
      <c r="L5" s="170"/>
    </row>
    <row r="6" spans="2:46" ht="12" customHeight="1" x14ac:dyDescent="0.2">
      <c r="B6" s="170"/>
      <c r="D6" s="173" t="s">
        <v>15</v>
      </c>
      <c r="L6" s="170"/>
    </row>
    <row r="7" spans="2:46" ht="16.5" customHeight="1" x14ac:dyDescent="0.2">
      <c r="B7" s="170"/>
      <c r="E7" s="307" t="str">
        <f>'Rekapitulace stavby'!K6</f>
        <v>ZŠ Akademika Heyrovského</v>
      </c>
      <c r="F7" s="310"/>
      <c r="G7" s="310"/>
      <c r="H7" s="310"/>
      <c r="L7" s="170"/>
    </row>
    <row r="8" spans="2:46" ht="12" customHeight="1" x14ac:dyDescent="0.2">
      <c r="B8" s="170"/>
      <c r="D8" s="173" t="s">
        <v>86</v>
      </c>
      <c r="L8" s="170"/>
    </row>
    <row r="9" spans="2:46" s="174" customFormat="1" ht="16.5" customHeight="1" x14ac:dyDescent="0.2">
      <c r="B9" s="175"/>
      <c r="E9" s="307" t="s">
        <v>453</v>
      </c>
      <c r="F9" s="308"/>
      <c r="G9" s="308"/>
      <c r="H9" s="308"/>
      <c r="L9" s="175"/>
    </row>
    <row r="10" spans="2:46" s="174" customFormat="1" ht="12" customHeight="1" x14ac:dyDescent="0.2">
      <c r="B10" s="175"/>
      <c r="D10" s="173" t="s">
        <v>87</v>
      </c>
      <c r="L10" s="175"/>
    </row>
    <row r="11" spans="2:46" s="174" customFormat="1" ht="16.5" customHeight="1" x14ac:dyDescent="0.2">
      <c r="B11" s="175"/>
      <c r="E11" s="309" t="s">
        <v>88</v>
      </c>
      <c r="F11" s="308"/>
      <c r="G11" s="308"/>
      <c r="H11" s="308"/>
      <c r="L11" s="175"/>
    </row>
    <row r="12" spans="2:46" s="174" customFormat="1" x14ac:dyDescent="0.2">
      <c r="B12" s="175"/>
      <c r="L12" s="175"/>
    </row>
    <row r="13" spans="2:46" s="174" customFormat="1" ht="12" customHeight="1" x14ac:dyDescent="0.2">
      <c r="B13" s="175"/>
      <c r="D13" s="173" t="s">
        <v>17</v>
      </c>
      <c r="F13" s="176" t="s">
        <v>3</v>
      </c>
      <c r="I13" s="173" t="s">
        <v>18</v>
      </c>
      <c r="J13" s="176" t="s">
        <v>3</v>
      </c>
      <c r="L13" s="175"/>
    </row>
    <row r="14" spans="2:46" s="174" customFormat="1" ht="12" customHeight="1" x14ac:dyDescent="0.2">
      <c r="B14" s="175"/>
      <c r="D14" s="173" t="s">
        <v>19</v>
      </c>
      <c r="F14" s="176" t="s">
        <v>20</v>
      </c>
      <c r="I14" s="173" t="s">
        <v>21</v>
      </c>
      <c r="J14" s="177" t="str">
        <f>'Rekapitulace stavby'!AN8</f>
        <v>15. 8. 2023</v>
      </c>
      <c r="L14" s="175"/>
    </row>
    <row r="15" spans="2:46" s="174" customFormat="1" ht="11.1" customHeight="1" x14ac:dyDescent="0.2">
      <c r="B15" s="175"/>
      <c r="L15" s="175"/>
    </row>
    <row r="16" spans="2:46" s="174" customFormat="1" ht="12" customHeight="1" x14ac:dyDescent="0.2">
      <c r="B16" s="175"/>
      <c r="D16" s="173" t="s">
        <v>23</v>
      </c>
      <c r="I16" s="173" t="s">
        <v>24</v>
      </c>
      <c r="J16" s="176" t="s">
        <v>3</v>
      </c>
      <c r="L16" s="175"/>
    </row>
    <row r="17" spans="2:12" s="174" customFormat="1" ht="18" customHeight="1" x14ac:dyDescent="0.2">
      <c r="B17" s="175"/>
      <c r="E17" s="176" t="s">
        <v>25</v>
      </c>
      <c r="I17" s="173" t="s">
        <v>26</v>
      </c>
      <c r="J17" s="176" t="s">
        <v>3</v>
      </c>
      <c r="L17" s="175"/>
    </row>
    <row r="18" spans="2:12" s="174" customFormat="1" ht="6.95" customHeight="1" x14ac:dyDescent="0.2">
      <c r="B18" s="175"/>
      <c r="L18" s="175"/>
    </row>
    <row r="19" spans="2:12" s="174" customFormat="1" ht="12" customHeight="1" x14ac:dyDescent="0.2">
      <c r="B19" s="175"/>
      <c r="D19" s="173" t="s">
        <v>27</v>
      </c>
      <c r="I19" s="173" t="s">
        <v>24</v>
      </c>
      <c r="J19" s="176" t="s">
        <v>3</v>
      </c>
      <c r="L19" s="175"/>
    </row>
    <row r="20" spans="2:12" s="174" customFormat="1" ht="18" customHeight="1" x14ac:dyDescent="0.2">
      <c r="B20" s="175"/>
      <c r="E20" s="176" t="s">
        <v>28</v>
      </c>
      <c r="I20" s="173" t="s">
        <v>26</v>
      </c>
      <c r="J20" s="176" t="s">
        <v>3</v>
      </c>
      <c r="L20" s="175"/>
    </row>
    <row r="21" spans="2:12" s="174" customFormat="1" ht="6.95" customHeight="1" x14ac:dyDescent="0.2">
      <c r="B21" s="175"/>
      <c r="L21" s="175"/>
    </row>
    <row r="22" spans="2:12" s="174" customFormat="1" ht="12" customHeight="1" x14ac:dyDescent="0.2">
      <c r="B22" s="175"/>
      <c r="D22" s="173" t="s">
        <v>29</v>
      </c>
      <c r="I22" s="173" t="s">
        <v>24</v>
      </c>
      <c r="J22" s="176" t="s">
        <v>3</v>
      </c>
      <c r="L22" s="175"/>
    </row>
    <row r="23" spans="2:12" s="174" customFormat="1" ht="18" customHeight="1" x14ac:dyDescent="0.2">
      <c r="B23" s="175"/>
      <c r="E23" s="176" t="s">
        <v>30</v>
      </c>
      <c r="I23" s="173" t="s">
        <v>26</v>
      </c>
      <c r="J23" s="176" t="s">
        <v>3</v>
      </c>
      <c r="L23" s="175"/>
    </row>
    <row r="24" spans="2:12" s="174" customFormat="1" ht="6.95" customHeight="1" x14ac:dyDescent="0.2">
      <c r="B24" s="175"/>
      <c r="L24" s="175"/>
    </row>
    <row r="25" spans="2:12" s="174" customFormat="1" ht="12" customHeight="1" x14ac:dyDescent="0.2">
      <c r="B25" s="175"/>
      <c r="D25" s="173" t="s">
        <v>32</v>
      </c>
      <c r="I25" s="173" t="s">
        <v>24</v>
      </c>
      <c r="J25" s="176" t="s">
        <v>3</v>
      </c>
      <c r="L25" s="175"/>
    </row>
    <row r="26" spans="2:12" s="174" customFormat="1" ht="18" customHeight="1" x14ac:dyDescent="0.2">
      <c r="B26" s="175"/>
      <c r="E26" s="176" t="s">
        <v>33</v>
      </c>
      <c r="I26" s="173" t="s">
        <v>26</v>
      </c>
      <c r="J26" s="176" t="s">
        <v>3</v>
      </c>
      <c r="L26" s="175"/>
    </row>
    <row r="27" spans="2:12" s="174" customFormat="1" ht="6.95" customHeight="1" x14ac:dyDescent="0.2">
      <c r="B27" s="175"/>
      <c r="L27" s="175"/>
    </row>
    <row r="28" spans="2:12" s="174" customFormat="1" ht="12" customHeight="1" x14ac:dyDescent="0.2">
      <c r="B28" s="175"/>
      <c r="D28" s="173" t="s">
        <v>34</v>
      </c>
      <c r="L28" s="175"/>
    </row>
    <row r="29" spans="2:12" s="178" customFormat="1" ht="71.25" customHeight="1" x14ac:dyDescent="0.2">
      <c r="B29" s="179"/>
      <c r="E29" s="311" t="s">
        <v>35</v>
      </c>
      <c r="F29" s="311"/>
      <c r="G29" s="311"/>
      <c r="H29" s="311"/>
      <c r="J29" s="178">
        <v>4024299.28</v>
      </c>
      <c r="L29" s="179"/>
    </row>
    <row r="30" spans="2:12" s="174" customFormat="1" ht="6.95" customHeight="1" x14ac:dyDescent="0.2">
      <c r="B30" s="175"/>
      <c r="L30" s="175"/>
    </row>
    <row r="31" spans="2:12" s="174" customFormat="1" ht="6.95" customHeight="1" x14ac:dyDescent="0.2">
      <c r="B31" s="175"/>
      <c r="D31" s="180"/>
      <c r="E31" s="180"/>
      <c r="F31" s="180"/>
      <c r="G31" s="180"/>
      <c r="H31" s="180"/>
      <c r="I31" s="180"/>
      <c r="J31" s="180"/>
      <c r="K31" s="180"/>
      <c r="L31" s="175"/>
    </row>
    <row r="32" spans="2:12" s="174" customFormat="1" ht="25.35" customHeight="1" x14ac:dyDescent="0.2">
      <c r="B32" s="175"/>
      <c r="D32" s="181" t="s">
        <v>36</v>
      </c>
      <c r="J32" s="182">
        <f>ROUND(J87, 2)</f>
        <v>0</v>
      </c>
      <c r="L32" s="175"/>
    </row>
    <row r="33" spans="2:12" s="174" customFormat="1" ht="6.95" customHeight="1" x14ac:dyDescent="0.2">
      <c r="B33" s="175"/>
      <c r="D33" s="180"/>
      <c r="E33" s="180"/>
      <c r="F33" s="180"/>
      <c r="G33" s="180"/>
      <c r="H33" s="180"/>
      <c r="I33" s="180"/>
      <c r="J33" s="180"/>
      <c r="K33" s="180"/>
      <c r="L33" s="175"/>
    </row>
    <row r="34" spans="2:12" s="174" customFormat="1" ht="14.45" customHeight="1" x14ac:dyDescent="0.2">
      <c r="B34" s="175"/>
      <c r="F34" s="183" t="s">
        <v>38</v>
      </c>
      <c r="I34" s="183" t="s">
        <v>37</v>
      </c>
      <c r="J34" s="183" t="s">
        <v>39</v>
      </c>
      <c r="L34" s="175"/>
    </row>
    <row r="35" spans="2:12" s="174" customFormat="1" ht="14.45" customHeight="1" x14ac:dyDescent="0.2">
      <c r="B35" s="175"/>
      <c r="D35" s="184" t="s">
        <v>40</v>
      </c>
      <c r="E35" s="173" t="s">
        <v>41</v>
      </c>
      <c r="F35" s="185">
        <f>ROUND((SUM(BE87:BE134)),  2)</f>
        <v>0</v>
      </c>
      <c r="I35" s="186">
        <v>0.21</v>
      </c>
      <c r="J35" s="185">
        <f>ROUND(((SUM(BE87:BE134))*I35),  2)</f>
        <v>0</v>
      </c>
      <c r="L35" s="175"/>
    </row>
    <row r="36" spans="2:12" s="174" customFormat="1" ht="14.45" customHeight="1" x14ac:dyDescent="0.2">
      <c r="B36" s="175"/>
      <c r="E36" s="173" t="s">
        <v>42</v>
      </c>
      <c r="F36" s="185">
        <f>ROUND((SUM(BF87:BF134)),  2)</f>
        <v>0</v>
      </c>
      <c r="I36" s="186">
        <v>0.12</v>
      </c>
      <c r="J36" s="185">
        <f>ROUND(((SUM(BF87:BF134))*I36),  2)</f>
        <v>0</v>
      </c>
      <c r="L36" s="175"/>
    </row>
    <row r="37" spans="2:12" s="174" customFormat="1" ht="14.45" hidden="1" customHeight="1" x14ac:dyDescent="0.2">
      <c r="B37" s="175"/>
      <c r="E37" s="173" t="s">
        <v>43</v>
      </c>
      <c r="F37" s="185">
        <f>ROUND((SUM(BG87:BG134)),  2)</f>
        <v>0</v>
      </c>
      <c r="I37" s="186">
        <v>0.21</v>
      </c>
      <c r="J37" s="185">
        <f>0</f>
        <v>0</v>
      </c>
      <c r="L37" s="175"/>
    </row>
    <row r="38" spans="2:12" s="174" customFormat="1" ht="14.45" hidden="1" customHeight="1" x14ac:dyDescent="0.2">
      <c r="B38" s="175"/>
      <c r="E38" s="173" t="s">
        <v>44</v>
      </c>
      <c r="F38" s="185">
        <f>ROUND((SUM(BH87:BH134)),  2)</f>
        <v>0</v>
      </c>
      <c r="I38" s="186">
        <v>0.12</v>
      </c>
      <c r="J38" s="185">
        <f>0</f>
        <v>0</v>
      </c>
      <c r="L38" s="175"/>
    </row>
    <row r="39" spans="2:12" s="174" customFormat="1" ht="14.45" hidden="1" customHeight="1" x14ac:dyDescent="0.2">
      <c r="B39" s="175"/>
      <c r="E39" s="173" t="s">
        <v>45</v>
      </c>
      <c r="F39" s="185">
        <f>ROUND((SUM(BI87:BI134)),  2)</f>
        <v>0</v>
      </c>
      <c r="I39" s="186">
        <v>0</v>
      </c>
      <c r="J39" s="185">
        <f>0</f>
        <v>0</v>
      </c>
      <c r="L39" s="175"/>
    </row>
    <row r="40" spans="2:12" s="174" customFormat="1" ht="6.95" customHeight="1" x14ac:dyDescent="0.2">
      <c r="B40" s="175"/>
      <c r="L40" s="175"/>
    </row>
    <row r="41" spans="2:12" s="174" customFormat="1" ht="25.35" customHeight="1" x14ac:dyDescent="0.2">
      <c r="B41" s="175"/>
      <c r="C41" s="187"/>
      <c r="D41" s="188" t="s">
        <v>46</v>
      </c>
      <c r="E41" s="189"/>
      <c r="F41" s="189"/>
      <c r="G41" s="190" t="s">
        <v>47</v>
      </c>
      <c r="H41" s="191" t="s">
        <v>48</v>
      </c>
      <c r="I41" s="189"/>
      <c r="J41" s="192">
        <f>SUM(J32:J39)</f>
        <v>0</v>
      </c>
      <c r="K41" s="193"/>
      <c r="L41" s="175"/>
    </row>
    <row r="42" spans="2:12" s="174" customFormat="1" ht="14.45" customHeight="1" x14ac:dyDescent="0.2">
      <c r="B42" s="194"/>
      <c r="C42" s="195"/>
      <c r="D42" s="195"/>
      <c r="E42" s="195"/>
      <c r="F42" s="195"/>
      <c r="G42" s="195"/>
      <c r="H42" s="195"/>
      <c r="I42" s="195"/>
      <c r="J42" s="195"/>
      <c r="K42" s="195"/>
      <c r="L42" s="175"/>
    </row>
    <row r="46" spans="2:12" s="174" customFormat="1" ht="6.95" customHeight="1" x14ac:dyDescent="0.2">
      <c r="B46" s="196"/>
      <c r="C46" s="197"/>
      <c r="D46" s="197"/>
      <c r="E46" s="197"/>
      <c r="F46" s="197"/>
      <c r="G46" s="197"/>
      <c r="H46" s="197"/>
      <c r="I46" s="197"/>
      <c r="J46" s="197"/>
      <c r="K46" s="197"/>
      <c r="L46" s="175"/>
    </row>
    <row r="47" spans="2:12" s="174" customFormat="1" ht="24.95" customHeight="1" x14ac:dyDescent="0.2">
      <c r="B47" s="175"/>
      <c r="C47" s="171" t="s">
        <v>89</v>
      </c>
      <c r="L47" s="175"/>
    </row>
    <row r="48" spans="2:12" s="174" customFormat="1" ht="6.95" customHeight="1" x14ac:dyDescent="0.2">
      <c r="B48" s="175"/>
      <c r="L48" s="175"/>
    </row>
    <row r="49" spans="2:47" s="174" customFormat="1" ht="12" customHeight="1" x14ac:dyDescent="0.2">
      <c r="B49" s="175"/>
      <c r="C49" s="173" t="s">
        <v>15</v>
      </c>
      <c r="L49" s="175"/>
    </row>
    <row r="50" spans="2:47" s="174" customFormat="1" ht="16.5" customHeight="1" x14ac:dyDescent="0.2">
      <c r="B50" s="175"/>
      <c r="E50" s="307" t="str">
        <f>E7</f>
        <v>ZŠ Akademika Heyrovského</v>
      </c>
      <c r="F50" s="310"/>
      <c r="G50" s="310"/>
      <c r="H50" s="310"/>
      <c r="L50" s="175"/>
    </row>
    <row r="51" spans="2:47" ht="12" customHeight="1" x14ac:dyDescent="0.2">
      <c r="B51" s="170"/>
      <c r="C51" s="173" t="s">
        <v>86</v>
      </c>
      <c r="L51" s="170"/>
    </row>
    <row r="52" spans="2:47" s="174" customFormat="1" ht="16.5" customHeight="1" x14ac:dyDescent="0.2">
      <c r="B52" s="175"/>
      <c r="E52" s="307" t="s">
        <v>453</v>
      </c>
      <c r="F52" s="308"/>
      <c r="G52" s="308"/>
      <c r="H52" s="308"/>
      <c r="L52" s="175"/>
    </row>
    <row r="53" spans="2:47" s="174" customFormat="1" ht="12" customHeight="1" x14ac:dyDescent="0.2">
      <c r="B53" s="175"/>
      <c r="C53" s="173" t="s">
        <v>87</v>
      </c>
      <c r="L53" s="175"/>
    </row>
    <row r="54" spans="2:47" s="174" customFormat="1" ht="16.5" customHeight="1" x14ac:dyDescent="0.2">
      <c r="B54" s="175"/>
      <c r="E54" s="309" t="str">
        <f>E11</f>
        <v>SO-01 - Učebna biologie a chemie č.m.229</v>
      </c>
      <c r="F54" s="308"/>
      <c r="G54" s="308"/>
      <c r="H54" s="308"/>
      <c r="L54" s="175"/>
    </row>
    <row r="55" spans="2:47" s="174" customFormat="1" ht="6.95" customHeight="1" x14ac:dyDescent="0.2">
      <c r="B55" s="175"/>
      <c r="L55" s="175"/>
    </row>
    <row r="56" spans="2:47" s="174" customFormat="1" ht="12" customHeight="1" x14ac:dyDescent="0.2">
      <c r="B56" s="175"/>
      <c r="C56" s="173" t="s">
        <v>19</v>
      </c>
      <c r="F56" s="176" t="str">
        <f>F14</f>
        <v>Chomutov</v>
      </c>
      <c r="I56" s="173" t="s">
        <v>21</v>
      </c>
      <c r="J56" s="177" t="str">
        <f>IF(J14="","",J14)</f>
        <v>15. 8. 2023</v>
      </c>
      <c r="L56" s="175"/>
    </row>
    <row r="57" spans="2:47" s="174" customFormat="1" ht="6.95" customHeight="1" x14ac:dyDescent="0.2">
      <c r="B57" s="175"/>
      <c r="L57" s="175"/>
    </row>
    <row r="58" spans="2:47" s="174" customFormat="1" ht="40.35" customHeight="1" x14ac:dyDescent="0.2">
      <c r="B58" s="175"/>
      <c r="C58" s="173" t="s">
        <v>23</v>
      </c>
      <c r="F58" s="176" t="str">
        <f>E17</f>
        <v>Statutární město Chomutov</v>
      </c>
      <c r="I58" s="173" t="s">
        <v>29</v>
      </c>
      <c r="J58" s="198" t="str">
        <f>E23</f>
        <v>CZECHOTEC Engineering spol. s.r.o.</v>
      </c>
      <c r="L58" s="175"/>
    </row>
    <row r="59" spans="2:47" s="174" customFormat="1" ht="15.2" customHeight="1" x14ac:dyDescent="0.2">
      <c r="B59" s="175"/>
      <c r="C59" s="173" t="s">
        <v>27</v>
      </c>
      <c r="F59" s="176" t="str">
        <f>IF(E20="","",E20)</f>
        <v xml:space="preserve"> </v>
      </c>
      <c r="I59" s="173" t="s">
        <v>32</v>
      </c>
      <c r="J59" s="198" t="str">
        <f>E26</f>
        <v>Miroslav Dostál</v>
      </c>
      <c r="L59" s="175"/>
    </row>
    <row r="60" spans="2:47" s="174" customFormat="1" ht="10.35" customHeight="1" x14ac:dyDescent="0.2">
      <c r="B60" s="175"/>
      <c r="L60" s="175"/>
    </row>
    <row r="61" spans="2:47" s="174" customFormat="1" ht="29.25" customHeight="1" x14ac:dyDescent="0.2">
      <c r="B61" s="175"/>
      <c r="C61" s="199" t="s">
        <v>90</v>
      </c>
      <c r="D61" s="187"/>
      <c r="E61" s="187"/>
      <c r="F61" s="187"/>
      <c r="G61" s="187"/>
      <c r="H61" s="187"/>
      <c r="I61" s="187"/>
      <c r="J61" s="200" t="s">
        <v>91</v>
      </c>
      <c r="K61" s="187"/>
      <c r="L61" s="175"/>
    </row>
    <row r="62" spans="2:47" s="174" customFormat="1" ht="10.35" customHeight="1" x14ac:dyDescent="0.2">
      <c r="B62" s="175"/>
      <c r="L62" s="175"/>
    </row>
    <row r="63" spans="2:47" s="174" customFormat="1" ht="23.1" customHeight="1" x14ac:dyDescent="0.2">
      <c r="B63" s="175"/>
      <c r="C63" s="201" t="s">
        <v>68</v>
      </c>
      <c r="J63" s="182">
        <f>J87</f>
        <v>0</v>
      </c>
      <c r="L63" s="175"/>
      <c r="AU63" s="167" t="s">
        <v>92</v>
      </c>
    </row>
    <row r="64" spans="2:47" s="202" customFormat="1" ht="24.95" customHeight="1" x14ac:dyDescent="0.2">
      <c r="B64" s="203"/>
      <c r="D64" s="204" t="s">
        <v>451</v>
      </c>
      <c r="E64" s="205"/>
      <c r="F64" s="205"/>
      <c r="G64" s="205"/>
      <c r="H64" s="205"/>
      <c r="I64" s="205"/>
      <c r="J64" s="206">
        <f>J88</f>
        <v>0</v>
      </c>
      <c r="L64" s="203"/>
    </row>
    <row r="65" spans="2:23" s="207" customFormat="1" ht="20.100000000000001" customHeight="1" x14ac:dyDescent="0.2">
      <c r="B65" s="208"/>
      <c r="D65" s="209" t="s">
        <v>135</v>
      </c>
      <c r="E65" s="210"/>
      <c r="F65" s="210"/>
      <c r="G65" s="210"/>
      <c r="H65" s="210"/>
      <c r="I65" s="210"/>
      <c r="J65" s="211">
        <f>J89</f>
        <v>0</v>
      </c>
      <c r="L65" s="208"/>
    </row>
    <row r="66" spans="2:23" s="174" customFormat="1" ht="21.75" customHeight="1" x14ac:dyDescent="0.2">
      <c r="B66" s="175"/>
      <c r="L66" s="175"/>
    </row>
    <row r="67" spans="2:23" s="174" customFormat="1" ht="6.95" customHeight="1" x14ac:dyDescent="0.2">
      <c r="B67" s="194"/>
      <c r="C67" s="195"/>
      <c r="D67" s="195"/>
      <c r="E67" s="195"/>
      <c r="F67" s="195"/>
      <c r="G67" s="195"/>
      <c r="H67" s="195"/>
      <c r="I67" s="195"/>
      <c r="J67" s="195"/>
      <c r="K67" s="195"/>
      <c r="L67" s="175"/>
    </row>
    <row r="71" spans="2:23" s="174" customFormat="1" ht="6.95" customHeight="1" x14ac:dyDescent="0.2">
      <c r="B71" s="196"/>
      <c r="C71" s="197"/>
      <c r="D71" s="197"/>
      <c r="E71" s="197"/>
      <c r="F71" s="197"/>
      <c r="G71" s="197"/>
      <c r="H71" s="197"/>
      <c r="I71" s="197"/>
      <c r="J71" s="197"/>
      <c r="K71" s="197"/>
      <c r="L71" s="175"/>
    </row>
    <row r="72" spans="2:23" s="174" customFormat="1" ht="24.95" customHeight="1" x14ac:dyDescent="0.2">
      <c r="B72" s="175"/>
      <c r="C72" s="171" t="s">
        <v>93</v>
      </c>
      <c r="L72" s="175"/>
    </row>
    <row r="73" spans="2:23" s="174" customFormat="1" ht="6.95" customHeight="1" x14ac:dyDescent="0.2">
      <c r="B73" s="175"/>
      <c r="L73" s="175"/>
    </row>
    <row r="74" spans="2:23" s="174" customFormat="1" ht="12" customHeight="1" x14ac:dyDescent="0.2">
      <c r="B74" s="175"/>
      <c r="C74" s="173" t="s">
        <v>15</v>
      </c>
      <c r="L74" s="175"/>
    </row>
    <row r="75" spans="2:23" s="174" customFormat="1" ht="16.5" customHeight="1" x14ac:dyDescent="0.2">
      <c r="B75" s="175"/>
      <c r="E75" s="307" t="str">
        <f>E7</f>
        <v>ZŠ Akademika Heyrovského</v>
      </c>
      <c r="F75" s="310"/>
      <c r="G75" s="310"/>
      <c r="H75" s="310"/>
      <c r="L75" s="175"/>
    </row>
    <row r="76" spans="2:23" ht="12" customHeight="1" x14ac:dyDescent="0.2">
      <c r="B76" s="170"/>
      <c r="C76" s="173" t="s">
        <v>86</v>
      </c>
      <c r="L76" s="170"/>
    </row>
    <row r="77" spans="2:23" s="174" customFormat="1" ht="16.5" customHeight="1" x14ac:dyDescent="0.2">
      <c r="B77" s="175"/>
      <c r="E77" s="307" t="s">
        <v>453</v>
      </c>
      <c r="F77" s="308"/>
      <c r="G77" s="308"/>
      <c r="H77" s="308"/>
      <c r="L77" s="175"/>
    </row>
    <row r="78" spans="2:23" s="174" customFormat="1" ht="12" customHeight="1" x14ac:dyDescent="0.2">
      <c r="B78" s="175"/>
      <c r="C78" s="173" t="s">
        <v>87</v>
      </c>
      <c r="L78" s="175"/>
    </row>
    <row r="79" spans="2:23" s="174" customFormat="1" ht="16.5" customHeight="1" x14ac:dyDescent="0.2">
      <c r="B79" s="175"/>
      <c r="E79" s="309" t="str">
        <f>E11</f>
        <v>SO-01 - Učebna biologie a chemie č.m.229</v>
      </c>
      <c r="F79" s="308"/>
      <c r="G79" s="308"/>
      <c r="H79" s="308"/>
      <c r="L79" s="175"/>
      <c r="W79" s="212"/>
    </row>
    <row r="80" spans="2:23" s="174" customFormat="1" ht="6.95" customHeight="1" x14ac:dyDescent="0.2">
      <c r="B80" s="175"/>
      <c r="L80" s="175"/>
      <c r="W80" s="213"/>
    </row>
    <row r="81" spans="2:65" s="174" customFormat="1" ht="12" customHeight="1" x14ac:dyDescent="0.2">
      <c r="B81" s="175"/>
      <c r="C81" s="173" t="s">
        <v>19</v>
      </c>
      <c r="F81" s="176" t="str">
        <f>F14</f>
        <v>Chomutov</v>
      </c>
      <c r="I81" s="173" t="s">
        <v>21</v>
      </c>
      <c r="J81" s="177" t="str">
        <f>IF(J14="","",J14)</f>
        <v>15. 8. 2023</v>
      </c>
      <c r="L81" s="175"/>
      <c r="W81" s="212"/>
    </row>
    <row r="82" spans="2:65" s="174" customFormat="1" ht="6.95" customHeight="1" x14ac:dyDescent="0.2">
      <c r="B82" s="175"/>
      <c r="L82" s="175"/>
    </row>
    <row r="83" spans="2:65" s="174" customFormat="1" ht="40.35" customHeight="1" x14ac:dyDescent="0.2">
      <c r="B83" s="175"/>
      <c r="C83" s="173" t="s">
        <v>23</v>
      </c>
      <c r="F83" s="176" t="str">
        <f>E17</f>
        <v>Statutární město Chomutov</v>
      </c>
      <c r="I83" s="173" t="s">
        <v>29</v>
      </c>
      <c r="J83" s="198" t="str">
        <f>E23</f>
        <v>CZECHOTEC Engineering spol. s.r.o.</v>
      </c>
      <c r="L83" s="175"/>
      <c r="W83" s="166"/>
      <c r="X83" s="166"/>
      <c r="Y83" s="166"/>
      <c r="Z83" s="166"/>
    </row>
    <row r="84" spans="2:65" s="174" customFormat="1" ht="15.2" customHeight="1" x14ac:dyDescent="0.2">
      <c r="B84" s="175"/>
      <c r="C84" s="173" t="s">
        <v>27</v>
      </c>
      <c r="F84" s="176" t="str">
        <f>IF(E20="","",E20)</f>
        <v xml:space="preserve"> </v>
      </c>
      <c r="I84" s="173" t="s">
        <v>32</v>
      </c>
      <c r="J84" s="198" t="str">
        <f>E26</f>
        <v>Miroslav Dostál</v>
      </c>
      <c r="L84" s="175"/>
      <c r="W84" s="166"/>
      <c r="X84" s="166"/>
      <c r="Y84" s="166"/>
      <c r="Z84" s="166"/>
    </row>
    <row r="85" spans="2:65" s="174" customFormat="1" ht="10.35" customHeight="1" x14ac:dyDescent="0.2">
      <c r="B85" s="175"/>
      <c r="L85" s="175"/>
      <c r="W85" s="166"/>
      <c r="X85" s="166"/>
      <c r="Y85" s="166"/>
      <c r="Z85" s="166"/>
    </row>
    <row r="86" spans="2:65" s="214" customFormat="1" ht="29.25" customHeight="1" x14ac:dyDescent="0.2">
      <c r="B86" s="215"/>
      <c r="C86" s="216" t="s">
        <v>94</v>
      </c>
      <c r="D86" s="217" t="s">
        <v>55</v>
      </c>
      <c r="E86" s="217" t="s">
        <v>51</v>
      </c>
      <c r="F86" s="217" t="s">
        <v>52</v>
      </c>
      <c r="G86" s="217" t="s">
        <v>95</v>
      </c>
      <c r="H86" s="217" t="s">
        <v>96</v>
      </c>
      <c r="I86" s="217" t="s">
        <v>97</v>
      </c>
      <c r="J86" s="217" t="s">
        <v>91</v>
      </c>
      <c r="K86" s="218" t="s">
        <v>98</v>
      </c>
      <c r="L86" s="215"/>
      <c r="M86" s="219" t="s">
        <v>3</v>
      </c>
      <c r="N86" s="220" t="s">
        <v>40</v>
      </c>
      <c r="O86" s="220" t="s">
        <v>99</v>
      </c>
      <c r="P86" s="220" t="s">
        <v>100</v>
      </c>
      <c r="Q86" s="220" t="s">
        <v>101</v>
      </c>
      <c r="R86" s="220" t="s">
        <v>102</v>
      </c>
      <c r="S86" s="220" t="s">
        <v>103</v>
      </c>
      <c r="T86" s="221" t="s">
        <v>104</v>
      </c>
    </row>
    <row r="87" spans="2:65" s="174" customFormat="1" ht="23.1" customHeight="1" x14ac:dyDescent="0.25">
      <c r="B87" s="175"/>
      <c r="C87" s="222" t="s">
        <v>105</v>
      </c>
      <c r="J87" s="223">
        <f>J88</f>
        <v>0</v>
      </c>
      <c r="L87" s="175"/>
      <c r="M87" s="224"/>
      <c r="N87" s="180"/>
      <c r="O87" s="180"/>
      <c r="P87" s="225" t="e">
        <f>P88</f>
        <v>#REF!</v>
      </c>
      <c r="Q87" s="180"/>
      <c r="R87" s="225" t="e">
        <f>R88</f>
        <v>#REF!</v>
      </c>
      <c r="S87" s="180"/>
      <c r="T87" s="226" t="e">
        <f>T88</f>
        <v>#REF!</v>
      </c>
      <c r="W87" s="213"/>
      <c r="X87" s="213"/>
      <c r="Y87" s="213"/>
      <c r="AT87" s="167" t="s">
        <v>69</v>
      </c>
      <c r="AU87" s="167" t="s">
        <v>92</v>
      </c>
      <c r="BK87" s="227" t="e">
        <f>BK88</f>
        <v>#REF!</v>
      </c>
    </row>
    <row r="88" spans="2:65" s="228" customFormat="1" ht="26.1" customHeight="1" x14ac:dyDescent="0.2">
      <c r="B88" s="229"/>
      <c r="D88" s="230" t="s">
        <v>69</v>
      </c>
      <c r="E88" s="231" t="s">
        <v>136</v>
      </c>
      <c r="F88" s="231" t="s">
        <v>452</v>
      </c>
      <c r="J88" s="232">
        <f>J89</f>
        <v>0</v>
      </c>
      <c r="L88" s="229"/>
      <c r="M88" s="233"/>
      <c r="P88" s="234" t="e">
        <f>#REF!+#REF!+P89</f>
        <v>#REF!</v>
      </c>
      <c r="R88" s="234" t="e">
        <f>#REF!+#REF!+R89</f>
        <v>#REF!</v>
      </c>
      <c r="T88" s="235" t="e">
        <f>#REF!+#REF!+T89</f>
        <v>#REF!</v>
      </c>
      <c r="W88" s="236"/>
      <c r="X88" s="236"/>
      <c r="AR88" s="230" t="s">
        <v>75</v>
      </c>
      <c r="AT88" s="237" t="s">
        <v>69</v>
      </c>
      <c r="AU88" s="237" t="s">
        <v>70</v>
      </c>
      <c r="AY88" s="230" t="s">
        <v>106</v>
      </c>
      <c r="BK88" s="238" t="e">
        <f>#REF!+#REF!+BK89</f>
        <v>#REF!</v>
      </c>
    </row>
    <row r="89" spans="2:65" s="228" customFormat="1" ht="23.1" customHeight="1" x14ac:dyDescent="0.2">
      <c r="B89" s="229"/>
      <c r="D89" s="230" t="s">
        <v>69</v>
      </c>
      <c r="E89" s="239" t="s">
        <v>138</v>
      </c>
      <c r="F89" s="239" t="s">
        <v>139</v>
      </c>
      <c r="J89" s="240">
        <f>BK89</f>
        <v>0</v>
      </c>
      <c r="L89" s="229"/>
      <c r="M89" s="233"/>
      <c r="P89" s="234">
        <f>SUM(P90:P134)</f>
        <v>0</v>
      </c>
      <c r="R89" s="234">
        <f>SUM(R90:R134)</f>
        <v>0</v>
      </c>
      <c r="T89" s="235">
        <f>SUM(T90:T134)</f>
        <v>0</v>
      </c>
      <c r="AR89" s="230" t="s">
        <v>75</v>
      </c>
      <c r="AT89" s="237" t="s">
        <v>69</v>
      </c>
      <c r="AU89" s="237" t="s">
        <v>75</v>
      </c>
      <c r="AY89" s="230" t="s">
        <v>106</v>
      </c>
      <c r="BK89" s="238">
        <f>SUM(BK90:BK134)</f>
        <v>0</v>
      </c>
    </row>
    <row r="90" spans="2:65" s="174" customFormat="1" ht="44.25" customHeight="1" x14ac:dyDescent="0.2">
      <c r="B90" s="175"/>
      <c r="C90" s="241" t="s">
        <v>131</v>
      </c>
      <c r="D90" s="241" t="s">
        <v>120</v>
      </c>
      <c r="E90" s="242" t="s">
        <v>140</v>
      </c>
      <c r="F90" s="243" t="s">
        <v>141</v>
      </c>
      <c r="G90" s="244" t="s">
        <v>112</v>
      </c>
      <c r="H90" s="245">
        <v>1</v>
      </c>
      <c r="I90" s="165">
        <v>0</v>
      </c>
      <c r="J90" s="246">
        <f>ROUND(I90*H90,2)</f>
        <v>0</v>
      </c>
      <c r="K90" s="243" t="s">
        <v>3</v>
      </c>
      <c r="L90" s="247"/>
      <c r="M90" s="248" t="s">
        <v>3</v>
      </c>
      <c r="N90" s="249" t="s">
        <v>41</v>
      </c>
      <c r="O90" s="250">
        <v>0</v>
      </c>
      <c r="P90" s="250">
        <f>O90*H90</f>
        <v>0</v>
      </c>
      <c r="Q90" s="250">
        <v>0</v>
      </c>
      <c r="R90" s="250">
        <f>Q90*H90</f>
        <v>0</v>
      </c>
      <c r="S90" s="250">
        <v>0</v>
      </c>
      <c r="T90" s="251">
        <f>S90*H90</f>
        <v>0</v>
      </c>
      <c r="AR90" s="252" t="s">
        <v>134</v>
      </c>
      <c r="AT90" s="252" t="s">
        <v>120</v>
      </c>
      <c r="AU90" s="252" t="s">
        <v>76</v>
      </c>
      <c r="AY90" s="167" t="s">
        <v>106</v>
      </c>
      <c r="BE90" s="253">
        <f>IF(N90="základní",J90,0)</f>
        <v>0</v>
      </c>
      <c r="BF90" s="253">
        <f>IF(N90="snížená",J90,0)</f>
        <v>0</v>
      </c>
      <c r="BG90" s="253">
        <f>IF(N90="zákl. přenesená",J90,0)</f>
        <v>0</v>
      </c>
      <c r="BH90" s="253">
        <f>IF(N90="sníž. přenesená",J90,0)</f>
        <v>0</v>
      </c>
      <c r="BI90" s="253">
        <f>IF(N90="nulová",J90,0)</f>
        <v>0</v>
      </c>
      <c r="BJ90" s="167" t="s">
        <v>75</v>
      </c>
      <c r="BK90" s="253">
        <f>ROUND(I90*H90,2)</f>
        <v>0</v>
      </c>
      <c r="BL90" s="167" t="s">
        <v>107</v>
      </c>
      <c r="BM90" s="252" t="s">
        <v>142</v>
      </c>
    </row>
    <row r="91" spans="2:65" s="174" customFormat="1" ht="29.25" x14ac:dyDescent="0.2">
      <c r="B91" s="175"/>
      <c r="D91" s="254" t="s">
        <v>108</v>
      </c>
      <c r="F91" s="255" t="s">
        <v>141</v>
      </c>
      <c r="L91" s="175"/>
      <c r="M91" s="256"/>
      <c r="T91" s="257"/>
      <c r="AT91" s="167" t="s">
        <v>108</v>
      </c>
      <c r="AU91" s="167" t="s">
        <v>76</v>
      </c>
    </row>
    <row r="92" spans="2:65" s="174" customFormat="1" ht="29.25" x14ac:dyDescent="0.2">
      <c r="B92" s="175"/>
      <c r="D92" s="254" t="s">
        <v>110</v>
      </c>
      <c r="F92" s="258" t="s">
        <v>143</v>
      </c>
      <c r="L92" s="175"/>
      <c r="M92" s="256"/>
      <c r="T92" s="257"/>
      <c r="AT92" s="167" t="s">
        <v>110</v>
      </c>
      <c r="AU92" s="167" t="s">
        <v>76</v>
      </c>
    </row>
    <row r="93" spans="2:65" s="174" customFormat="1" ht="78" customHeight="1" x14ac:dyDescent="0.2">
      <c r="B93" s="175"/>
      <c r="C93" s="241" t="s">
        <v>116</v>
      </c>
      <c r="D93" s="241" t="s">
        <v>120</v>
      </c>
      <c r="E93" s="242" t="s">
        <v>144</v>
      </c>
      <c r="F93" s="243" t="s">
        <v>145</v>
      </c>
      <c r="G93" s="244" t="s">
        <v>112</v>
      </c>
      <c r="H93" s="245">
        <v>1</v>
      </c>
      <c r="I93" s="165">
        <v>0</v>
      </c>
      <c r="J93" s="246">
        <f>ROUND(I93*H93,2)</f>
        <v>0</v>
      </c>
      <c r="K93" s="243" t="s">
        <v>137</v>
      </c>
      <c r="L93" s="247"/>
      <c r="M93" s="248" t="s">
        <v>3</v>
      </c>
      <c r="N93" s="249" t="s">
        <v>41</v>
      </c>
      <c r="O93" s="250">
        <v>0</v>
      </c>
      <c r="P93" s="250">
        <f>O93*H93</f>
        <v>0</v>
      </c>
      <c r="Q93" s="250">
        <v>0</v>
      </c>
      <c r="R93" s="250">
        <f>Q93*H93</f>
        <v>0</v>
      </c>
      <c r="S93" s="250">
        <v>0</v>
      </c>
      <c r="T93" s="251">
        <f>S93*H93</f>
        <v>0</v>
      </c>
      <c r="AR93" s="252" t="s">
        <v>134</v>
      </c>
      <c r="AT93" s="252" t="s">
        <v>120</v>
      </c>
      <c r="AU93" s="252" t="s">
        <v>76</v>
      </c>
      <c r="AY93" s="167" t="s">
        <v>106</v>
      </c>
      <c r="BE93" s="253">
        <f>IF(N93="základní",J93,0)</f>
        <v>0</v>
      </c>
      <c r="BF93" s="253">
        <f>IF(N93="snížená",J93,0)</f>
        <v>0</v>
      </c>
      <c r="BG93" s="253">
        <f>IF(N93="zákl. přenesená",J93,0)</f>
        <v>0</v>
      </c>
      <c r="BH93" s="253">
        <f>IF(N93="sníž. přenesená",J93,0)</f>
        <v>0</v>
      </c>
      <c r="BI93" s="253">
        <f>IF(N93="nulová",J93,0)</f>
        <v>0</v>
      </c>
      <c r="BJ93" s="167" t="s">
        <v>75</v>
      </c>
      <c r="BK93" s="253">
        <f>ROUND(I93*H93,2)</f>
        <v>0</v>
      </c>
      <c r="BL93" s="167" t="s">
        <v>107</v>
      </c>
      <c r="BM93" s="252" t="s">
        <v>146</v>
      </c>
    </row>
    <row r="94" spans="2:65" s="174" customFormat="1" ht="136.5" x14ac:dyDescent="0.2">
      <c r="B94" s="175"/>
      <c r="D94" s="254" t="s">
        <v>108</v>
      </c>
      <c r="F94" s="255" t="s">
        <v>147</v>
      </c>
      <c r="L94" s="175"/>
      <c r="M94" s="256"/>
      <c r="T94" s="257"/>
      <c r="AT94" s="167" t="s">
        <v>108</v>
      </c>
      <c r="AU94" s="167" t="s">
        <v>76</v>
      </c>
    </row>
    <row r="95" spans="2:65" s="174" customFormat="1" ht="19.5" x14ac:dyDescent="0.2">
      <c r="B95" s="175"/>
      <c r="D95" s="254" t="s">
        <v>110</v>
      </c>
      <c r="F95" s="258" t="s">
        <v>148</v>
      </c>
      <c r="L95" s="175"/>
      <c r="M95" s="256"/>
      <c r="T95" s="257"/>
      <c r="AT95" s="167" t="s">
        <v>110</v>
      </c>
      <c r="AU95" s="167" t="s">
        <v>76</v>
      </c>
    </row>
    <row r="96" spans="2:65" s="174" customFormat="1" ht="76.349999999999994" customHeight="1" x14ac:dyDescent="0.2">
      <c r="B96" s="175"/>
      <c r="C96" s="241" t="s">
        <v>118</v>
      </c>
      <c r="D96" s="241" t="s">
        <v>120</v>
      </c>
      <c r="E96" s="242" t="s">
        <v>149</v>
      </c>
      <c r="F96" s="243" t="s">
        <v>150</v>
      </c>
      <c r="G96" s="244" t="s">
        <v>112</v>
      </c>
      <c r="H96" s="245">
        <v>1</v>
      </c>
      <c r="I96" s="165">
        <v>0</v>
      </c>
      <c r="J96" s="246">
        <f>ROUND(I96*H96,2)</f>
        <v>0</v>
      </c>
      <c r="K96" s="243" t="s">
        <v>137</v>
      </c>
      <c r="L96" s="247"/>
      <c r="M96" s="248" t="s">
        <v>3</v>
      </c>
      <c r="N96" s="249" t="s">
        <v>41</v>
      </c>
      <c r="O96" s="250">
        <v>0</v>
      </c>
      <c r="P96" s="250">
        <f>O96*H96</f>
        <v>0</v>
      </c>
      <c r="Q96" s="250">
        <v>0</v>
      </c>
      <c r="R96" s="250">
        <f>Q96*H96</f>
        <v>0</v>
      </c>
      <c r="S96" s="250">
        <v>0</v>
      </c>
      <c r="T96" s="251">
        <f>S96*H96</f>
        <v>0</v>
      </c>
      <c r="AR96" s="252" t="s">
        <v>134</v>
      </c>
      <c r="AT96" s="252" t="s">
        <v>120</v>
      </c>
      <c r="AU96" s="252" t="s">
        <v>76</v>
      </c>
      <c r="AY96" s="167" t="s">
        <v>106</v>
      </c>
      <c r="BE96" s="253">
        <f>IF(N96="základní",J96,0)</f>
        <v>0</v>
      </c>
      <c r="BF96" s="253">
        <f>IF(N96="snížená",J96,0)</f>
        <v>0</v>
      </c>
      <c r="BG96" s="253">
        <f>IF(N96="zákl. přenesená",J96,0)</f>
        <v>0</v>
      </c>
      <c r="BH96" s="253">
        <f>IF(N96="sníž. přenesená",J96,0)</f>
        <v>0</v>
      </c>
      <c r="BI96" s="253">
        <f>IF(N96="nulová",J96,0)</f>
        <v>0</v>
      </c>
      <c r="BJ96" s="167" t="s">
        <v>75</v>
      </c>
      <c r="BK96" s="253">
        <f>ROUND(I96*H96,2)</f>
        <v>0</v>
      </c>
      <c r="BL96" s="167" t="s">
        <v>107</v>
      </c>
      <c r="BM96" s="252" t="s">
        <v>151</v>
      </c>
    </row>
    <row r="97" spans="2:65" s="174" customFormat="1" ht="68.25" x14ac:dyDescent="0.2">
      <c r="B97" s="175"/>
      <c r="D97" s="254" t="s">
        <v>108</v>
      </c>
      <c r="F97" s="255" t="s">
        <v>152</v>
      </c>
      <c r="L97" s="175"/>
      <c r="M97" s="256"/>
      <c r="T97" s="257"/>
      <c r="AT97" s="167" t="s">
        <v>108</v>
      </c>
      <c r="AU97" s="167" t="s">
        <v>76</v>
      </c>
    </row>
    <row r="98" spans="2:65" s="174" customFormat="1" ht="19.5" x14ac:dyDescent="0.2">
      <c r="B98" s="175"/>
      <c r="D98" s="254" t="s">
        <v>110</v>
      </c>
      <c r="F98" s="258" t="s">
        <v>153</v>
      </c>
      <c r="L98" s="175"/>
      <c r="M98" s="256"/>
      <c r="T98" s="257"/>
      <c r="AT98" s="167" t="s">
        <v>110</v>
      </c>
      <c r="AU98" s="167" t="s">
        <v>76</v>
      </c>
    </row>
    <row r="99" spans="2:65" s="174" customFormat="1" ht="76.349999999999994" customHeight="1" x14ac:dyDescent="0.2">
      <c r="B99" s="175"/>
      <c r="C99" s="241" t="s">
        <v>119</v>
      </c>
      <c r="D99" s="241" t="s">
        <v>120</v>
      </c>
      <c r="E99" s="242" t="s">
        <v>154</v>
      </c>
      <c r="F99" s="243" t="s">
        <v>155</v>
      </c>
      <c r="G99" s="244" t="s">
        <v>112</v>
      </c>
      <c r="H99" s="245">
        <v>1</v>
      </c>
      <c r="I99" s="165">
        <v>0</v>
      </c>
      <c r="J99" s="246">
        <f>ROUND(I99*H99,2)</f>
        <v>0</v>
      </c>
      <c r="K99" s="243" t="s">
        <v>137</v>
      </c>
      <c r="L99" s="247"/>
      <c r="M99" s="248" t="s">
        <v>3</v>
      </c>
      <c r="N99" s="249" t="s">
        <v>41</v>
      </c>
      <c r="O99" s="250">
        <v>0</v>
      </c>
      <c r="P99" s="250">
        <f>O99*H99</f>
        <v>0</v>
      </c>
      <c r="Q99" s="250">
        <v>0</v>
      </c>
      <c r="R99" s="250">
        <f>Q99*H99</f>
        <v>0</v>
      </c>
      <c r="S99" s="250">
        <v>0</v>
      </c>
      <c r="T99" s="251">
        <f>S99*H99</f>
        <v>0</v>
      </c>
      <c r="AR99" s="252" t="s">
        <v>134</v>
      </c>
      <c r="AT99" s="252" t="s">
        <v>120</v>
      </c>
      <c r="AU99" s="252" t="s">
        <v>76</v>
      </c>
      <c r="AY99" s="167" t="s">
        <v>106</v>
      </c>
      <c r="BE99" s="253">
        <f>IF(N99="základní",J99,0)</f>
        <v>0</v>
      </c>
      <c r="BF99" s="253">
        <f>IF(N99="snížená",J99,0)</f>
        <v>0</v>
      </c>
      <c r="BG99" s="253">
        <f>IF(N99="zákl. přenesená",J99,0)</f>
        <v>0</v>
      </c>
      <c r="BH99" s="253">
        <f>IF(N99="sníž. přenesená",J99,0)</f>
        <v>0</v>
      </c>
      <c r="BI99" s="253">
        <f>IF(N99="nulová",J99,0)</f>
        <v>0</v>
      </c>
      <c r="BJ99" s="167" t="s">
        <v>75</v>
      </c>
      <c r="BK99" s="253">
        <f>ROUND(I99*H99,2)</f>
        <v>0</v>
      </c>
      <c r="BL99" s="167" t="s">
        <v>107</v>
      </c>
      <c r="BM99" s="252" t="s">
        <v>156</v>
      </c>
    </row>
    <row r="100" spans="2:65" s="174" customFormat="1" ht="58.5" x14ac:dyDescent="0.2">
      <c r="B100" s="175"/>
      <c r="D100" s="254" t="s">
        <v>108</v>
      </c>
      <c r="F100" s="255" t="s">
        <v>157</v>
      </c>
      <c r="L100" s="175"/>
      <c r="M100" s="256"/>
      <c r="T100" s="257"/>
      <c r="AT100" s="167" t="s">
        <v>108</v>
      </c>
      <c r="AU100" s="167" t="s">
        <v>76</v>
      </c>
    </row>
    <row r="101" spans="2:65" s="174" customFormat="1" ht="19.5" x14ac:dyDescent="0.2">
      <c r="B101" s="175"/>
      <c r="D101" s="254" t="s">
        <v>110</v>
      </c>
      <c r="F101" s="258" t="s">
        <v>158</v>
      </c>
      <c r="L101" s="175"/>
      <c r="M101" s="256"/>
      <c r="T101" s="257"/>
      <c r="AT101" s="167" t="s">
        <v>110</v>
      </c>
      <c r="AU101" s="167" t="s">
        <v>76</v>
      </c>
    </row>
    <row r="102" spans="2:65" s="174" customFormat="1" ht="76.349999999999994" customHeight="1" x14ac:dyDescent="0.2">
      <c r="B102" s="175"/>
      <c r="C102" s="241" t="s">
        <v>121</v>
      </c>
      <c r="D102" s="241" t="s">
        <v>120</v>
      </c>
      <c r="E102" s="242" t="s">
        <v>159</v>
      </c>
      <c r="F102" s="243" t="s">
        <v>160</v>
      </c>
      <c r="G102" s="244" t="s">
        <v>112</v>
      </c>
      <c r="H102" s="245">
        <v>1</v>
      </c>
      <c r="I102" s="165">
        <v>0</v>
      </c>
      <c r="J102" s="246">
        <f>ROUND(I102*H102,2)</f>
        <v>0</v>
      </c>
      <c r="K102" s="243" t="s">
        <v>137</v>
      </c>
      <c r="L102" s="247"/>
      <c r="M102" s="248" t="s">
        <v>3</v>
      </c>
      <c r="N102" s="249" t="s">
        <v>41</v>
      </c>
      <c r="O102" s="250">
        <v>0</v>
      </c>
      <c r="P102" s="250">
        <f>O102*H102</f>
        <v>0</v>
      </c>
      <c r="Q102" s="250">
        <v>0</v>
      </c>
      <c r="R102" s="250">
        <f>Q102*H102</f>
        <v>0</v>
      </c>
      <c r="S102" s="250">
        <v>0</v>
      </c>
      <c r="T102" s="251">
        <f>S102*H102</f>
        <v>0</v>
      </c>
      <c r="AR102" s="252" t="s">
        <v>134</v>
      </c>
      <c r="AT102" s="252" t="s">
        <v>120</v>
      </c>
      <c r="AU102" s="252" t="s">
        <v>76</v>
      </c>
      <c r="AY102" s="167" t="s">
        <v>106</v>
      </c>
      <c r="BE102" s="253">
        <f>IF(N102="základní",J102,0)</f>
        <v>0</v>
      </c>
      <c r="BF102" s="253">
        <f>IF(N102="snížená",J102,0)</f>
        <v>0</v>
      </c>
      <c r="BG102" s="253">
        <f>IF(N102="zákl. přenesená",J102,0)</f>
        <v>0</v>
      </c>
      <c r="BH102" s="253">
        <f>IF(N102="sníž. přenesená",J102,0)</f>
        <v>0</v>
      </c>
      <c r="BI102" s="253">
        <f>IF(N102="nulová",J102,0)</f>
        <v>0</v>
      </c>
      <c r="BJ102" s="167" t="s">
        <v>75</v>
      </c>
      <c r="BK102" s="253">
        <f>ROUND(I102*H102,2)</f>
        <v>0</v>
      </c>
      <c r="BL102" s="167" t="s">
        <v>107</v>
      </c>
      <c r="BM102" s="252" t="s">
        <v>161</v>
      </c>
    </row>
    <row r="103" spans="2:65" s="174" customFormat="1" ht="58.5" x14ac:dyDescent="0.2">
      <c r="B103" s="175"/>
      <c r="D103" s="254" t="s">
        <v>108</v>
      </c>
      <c r="F103" s="255" t="s">
        <v>162</v>
      </c>
      <c r="L103" s="175"/>
      <c r="M103" s="256"/>
      <c r="T103" s="257"/>
      <c r="AT103" s="167" t="s">
        <v>108</v>
      </c>
      <c r="AU103" s="167" t="s">
        <v>76</v>
      </c>
    </row>
    <row r="104" spans="2:65" s="174" customFormat="1" ht="19.5" x14ac:dyDescent="0.2">
      <c r="B104" s="175"/>
      <c r="D104" s="254" t="s">
        <v>110</v>
      </c>
      <c r="F104" s="258" t="s">
        <v>163</v>
      </c>
      <c r="L104" s="175"/>
      <c r="M104" s="256"/>
      <c r="T104" s="257"/>
      <c r="AT104" s="167" t="s">
        <v>110</v>
      </c>
      <c r="AU104" s="167" t="s">
        <v>76</v>
      </c>
    </row>
    <row r="105" spans="2:65" s="174" customFormat="1" ht="76.349999999999994" customHeight="1" x14ac:dyDescent="0.2">
      <c r="B105" s="175"/>
      <c r="C105" s="241" t="s">
        <v>122</v>
      </c>
      <c r="D105" s="241" t="s">
        <v>120</v>
      </c>
      <c r="E105" s="242" t="s">
        <v>164</v>
      </c>
      <c r="F105" s="243" t="s">
        <v>165</v>
      </c>
      <c r="G105" s="244" t="s">
        <v>112</v>
      </c>
      <c r="H105" s="245">
        <v>1</v>
      </c>
      <c r="I105" s="165">
        <v>0</v>
      </c>
      <c r="J105" s="246">
        <f>ROUND(I105*H105,2)</f>
        <v>0</v>
      </c>
      <c r="K105" s="243" t="s">
        <v>137</v>
      </c>
      <c r="L105" s="247"/>
      <c r="M105" s="248" t="s">
        <v>3</v>
      </c>
      <c r="N105" s="249" t="s">
        <v>41</v>
      </c>
      <c r="O105" s="250">
        <v>0</v>
      </c>
      <c r="P105" s="250">
        <f>O105*H105</f>
        <v>0</v>
      </c>
      <c r="Q105" s="250">
        <v>0</v>
      </c>
      <c r="R105" s="250">
        <f>Q105*H105</f>
        <v>0</v>
      </c>
      <c r="S105" s="250">
        <v>0</v>
      </c>
      <c r="T105" s="251">
        <f>S105*H105</f>
        <v>0</v>
      </c>
      <c r="AR105" s="252" t="s">
        <v>134</v>
      </c>
      <c r="AT105" s="252" t="s">
        <v>120</v>
      </c>
      <c r="AU105" s="252" t="s">
        <v>76</v>
      </c>
      <c r="AY105" s="167" t="s">
        <v>106</v>
      </c>
      <c r="BE105" s="253">
        <f>IF(N105="základní",J105,0)</f>
        <v>0</v>
      </c>
      <c r="BF105" s="253">
        <f>IF(N105="snížená",J105,0)</f>
        <v>0</v>
      </c>
      <c r="BG105" s="253">
        <f>IF(N105="zákl. přenesená",J105,0)</f>
        <v>0</v>
      </c>
      <c r="BH105" s="253">
        <f>IF(N105="sníž. přenesená",J105,0)</f>
        <v>0</v>
      </c>
      <c r="BI105" s="253">
        <f>IF(N105="nulová",J105,0)</f>
        <v>0</v>
      </c>
      <c r="BJ105" s="167" t="s">
        <v>75</v>
      </c>
      <c r="BK105" s="253">
        <f>ROUND(I105*H105,2)</f>
        <v>0</v>
      </c>
      <c r="BL105" s="167" t="s">
        <v>107</v>
      </c>
      <c r="BM105" s="252" t="s">
        <v>166</v>
      </c>
    </row>
    <row r="106" spans="2:65" s="174" customFormat="1" ht="58.5" x14ac:dyDescent="0.2">
      <c r="B106" s="175"/>
      <c r="D106" s="254" t="s">
        <v>108</v>
      </c>
      <c r="F106" s="255" t="s">
        <v>167</v>
      </c>
      <c r="L106" s="175"/>
      <c r="M106" s="256"/>
      <c r="T106" s="257"/>
      <c r="AT106" s="167" t="s">
        <v>108</v>
      </c>
      <c r="AU106" s="167" t="s">
        <v>76</v>
      </c>
    </row>
    <row r="107" spans="2:65" s="174" customFormat="1" ht="19.5" x14ac:dyDescent="0.2">
      <c r="B107" s="175"/>
      <c r="D107" s="254" t="s">
        <v>110</v>
      </c>
      <c r="F107" s="258" t="s">
        <v>168</v>
      </c>
      <c r="L107" s="175"/>
      <c r="M107" s="256"/>
      <c r="T107" s="257"/>
      <c r="AT107" s="167" t="s">
        <v>110</v>
      </c>
      <c r="AU107" s="167" t="s">
        <v>76</v>
      </c>
    </row>
    <row r="108" spans="2:65" s="174" customFormat="1" ht="44.25" customHeight="1" x14ac:dyDescent="0.2">
      <c r="B108" s="175"/>
      <c r="C108" s="241" t="s">
        <v>123</v>
      </c>
      <c r="D108" s="241" t="s">
        <v>120</v>
      </c>
      <c r="E108" s="242" t="s">
        <v>169</v>
      </c>
      <c r="F108" s="243" t="s">
        <v>170</v>
      </c>
      <c r="G108" s="244" t="s">
        <v>109</v>
      </c>
      <c r="H108" s="245">
        <v>2.54</v>
      </c>
      <c r="I108" s="165">
        <v>0</v>
      </c>
      <c r="J108" s="246">
        <f>ROUND(I108*H108,2)</f>
        <v>0</v>
      </c>
      <c r="K108" s="243" t="s">
        <v>137</v>
      </c>
      <c r="L108" s="247"/>
      <c r="M108" s="248" t="s">
        <v>3</v>
      </c>
      <c r="N108" s="249" t="s">
        <v>41</v>
      </c>
      <c r="O108" s="250">
        <v>0</v>
      </c>
      <c r="P108" s="250">
        <f>O108*H108</f>
        <v>0</v>
      </c>
      <c r="Q108" s="250">
        <v>0</v>
      </c>
      <c r="R108" s="250">
        <f>Q108*H108</f>
        <v>0</v>
      </c>
      <c r="S108" s="250">
        <v>0</v>
      </c>
      <c r="T108" s="251">
        <f>S108*H108</f>
        <v>0</v>
      </c>
      <c r="AR108" s="252" t="s">
        <v>134</v>
      </c>
      <c r="AT108" s="252" t="s">
        <v>120</v>
      </c>
      <c r="AU108" s="252" t="s">
        <v>76</v>
      </c>
      <c r="AY108" s="167" t="s">
        <v>106</v>
      </c>
      <c r="BE108" s="253">
        <f>IF(N108="základní",J108,0)</f>
        <v>0</v>
      </c>
      <c r="BF108" s="253">
        <f>IF(N108="snížená",J108,0)</f>
        <v>0</v>
      </c>
      <c r="BG108" s="253">
        <f>IF(N108="zákl. přenesená",J108,0)</f>
        <v>0</v>
      </c>
      <c r="BH108" s="253">
        <f>IF(N108="sníž. přenesená",J108,0)</f>
        <v>0</v>
      </c>
      <c r="BI108" s="253">
        <f>IF(N108="nulová",J108,0)</f>
        <v>0</v>
      </c>
      <c r="BJ108" s="167" t="s">
        <v>75</v>
      </c>
      <c r="BK108" s="253">
        <f>ROUND(I108*H108,2)</f>
        <v>0</v>
      </c>
      <c r="BL108" s="167" t="s">
        <v>107</v>
      </c>
      <c r="BM108" s="252" t="s">
        <v>171</v>
      </c>
    </row>
    <row r="109" spans="2:65" s="174" customFormat="1" ht="29.25" x14ac:dyDescent="0.2">
      <c r="B109" s="175"/>
      <c r="D109" s="254" t="s">
        <v>108</v>
      </c>
      <c r="F109" s="255" t="s">
        <v>170</v>
      </c>
      <c r="L109" s="175"/>
      <c r="M109" s="256"/>
      <c r="T109" s="257"/>
      <c r="AT109" s="167" t="s">
        <v>108</v>
      </c>
      <c r="AU109" s="167" t="s">
        <v>76</v>
      </c>
    </row>
    <row r="110" spans="2:65" s="174" customFormat="1" ht="19.5" x14ac:dyDescent="0.2">
      <c r="B110" s="175"/>
      <c r="D110" s="254" t="s">
        <v>110</v>
      </c>
      <c r="F110" s="258" t="s">
        <v>172</v>
      </c>
      <c r="L110" s="175"/>
      <c r="M110" s="256"/>
      <c r="T110" s="257"/>
      <c r="AT110" s="167" t="s">
        <v>110</v>
      </c>
      <c r="AU110" s="167" t="s">
        <v>76</v>
      </c>
    </row>
    <row r="111" spans="2:65" s="174" customFormat="1" ht="33" customHeight="1" x14ac:dyDescent="0.2">
      <c r="B111" s="175"/>
      <c r="C111" s="241" t="s">
        <v>124</v>
      </c>
      <c r="D111" s="241" t="s">
        <v>120</v>
      </c>
      <c r="E111" s="242" t="s">
        <v>173</v>
      </c>
      <c r="F111" s="243" t="s">
        <v>174</v>
      </c>
      <c r="G111" s="244" t="s">
        <v>112</v>
      </c>
      <c r="H111" s="245">
        <v>1</v>
      </c>
      <c r="I111" s="165">
        <v>0</v>
      </c>
      <c r="J111" s="246">
        <f>ROUND(I111*H111,2)</f>
        <v>0</v>
      </c>
      <c r="K111" s="243" t="s">
        <v>137</v>
      </c>
      <c r="L111" s="247"/>
      <c r="M111" s="248" t="s">
        <v>3</v>
      </c>
      <c r="N111" s="249" t="s">
        <v>41</v>
      </c>
      <c r="O111" s="250">
        <v>0</v>
      </c>
      <c r="P111" s="250">
        <f>O111*H111</f>
        <v>0</v>
      </c>
      <c r="Q111" s="250">
        <v>0</v>
      </c>
      <c r="R111" s="250">
        <f>Q111*H111</f>
        <v>0</v>
      </c>
      <c r="S111" s="250">
        <v>0</v>
      </c>
      <c r="T111" s="251">
        <f>S111*H111</f>
        <v>0</v>
      </c>
      <c r="AR111" s="252" t="s">
        <v>134</v>
      </c>
      <c r="AT111" s="252" t="s">
        <v>120</v>
      </c>
      <c r="AU111" s="252" t="s">
        <v>76</v>
      </c>
      <c r="AY111" s="167" t="s">
        <v>106</v>
      </c>
      <c r="BE111" s="253">
        <f>IF(N111="základní",J111,0)</f>
        <v>0</v>
      </c>
      <c r="BF111" s="253">
        <f>IF(N111="snížená",J111,0)</f>
        <v>0</v>
      </c>
      <c r="BG111" s="253">
        <f>IF(N111="zákl. přenesená",J111,0)</f>
        <v>0</v>
      </c>
      <c r="BH111" s="253">
        <f>IF(N111="sníž. přenesená",J111,0)</f>
        <v>0</v>
      </c>
      <c r="BI111" s="253">
        <f>IF(N111="nulová",J111,0)</f>
        <v>0</v>
      </c>
      <c r="BJ111" s="167" t="s">
        <v>75</v>
      </c>
      <c r="BK111" s="253">
        <f>ROUND(I111*H111,2)</f>
        <v>0</v>
      </c>
      <c r="BL111" s="167" t="s">
        <v>107</v>
      </c>
      <c r="BM111" s="252" t="s">
        <v>175</v>
      </c>
    </row>
    <row r="112" spans="2:65" s="174" customFormat="1" ht="19.5" x14ac:dyDescent="0.2">
      <c r="B112" s="175"/>
      <c r="D112" s="254" t="s">
        <v>108</v>
      </c>
      <c r="F112" s="255" t="s">
        <v>174</v>
      </c>
      <c r="L112" s="175"/>
      <c r="M112" s="256"/>
      <c r="T112" s="257"/>
      <c r="AT112" s="167" t="s">
        <v>108</v>
      </c>
      <c r="AU112" s="167" t="s">
        <v>76</v>
      </c>
    </row>
    <row r="113" spans="2:65" s="174" customFormat="1" ht="19.5" x14ac:dyDescent="0.2">
      <c r="B113" s="175"/>
      <c r="D113" s="254" t="s">
        <v>110</v>
      </c>
      <c r="F113" s="258" t="s">
        <v>176</v>
      </c>
      <c r="L113" s="175"/>
      <c r="M113" s="256"/>
      <c r="T113" s="257"/>
      <c r="AT113" s="167" t="s">
        <v>110</v>
      </c>
      <c r="AU113" s="167" t="s">
        <v>76</v>
      </c>
    </row>
    <row r="114" spans="2:65" s="174" customFormat="1" ht="24.2" customHeight="1" x14ac:dyDescent="0.2">
      <c r="B114" s="175"/>
      <c r="C114" s="241" t="s">
        <v>125</v>
      </c>
      <c r="D114" s="241" t="s">
        <v>120</v>
      </c>
      <c r="E114" s="242" t="s">
        <v>177</v>
      </c>
      <c r="F114" s="243" t="s">
        <v>178</v>
      </c>
      <c r="G114" s="244" t="s">
        <v>112</v>
      </c>
      <c r="H114" s="245">
        <v>1</v>
      </c>
      <c r="I114" s="165">
        <v>0</v>
      </c>
      <c r="J114" s="246">
        <f>ROUND(I114*H114,2)</f>
        <v>0</v>
      </c>
      <c r="K114" s="243" t="s">
        <v>137</v>
      </c>
      <c r="L114" s="247"/>
      <c r="M114" s="248" t="s">
        <v>3</v>
      </c>
      <c r="N114" s="249" t="s">
        <v>41</v>
      </c>
      <c r="O114" s="250">
        <v>0</v>
      </c>
      <c r="P114" s="250">
        <f>O114*H114</f>
        <v>0</v>
      </c>
      <c r="Q114" s="250">
        <v>0</v>
      </c>
      <c r="R114" s="250">
        <f>Q114*H114</f>
        <v>0</v>
      </c>
      <c r="S114" s="250">
        <v>0</v>
      </c>
      <c r="T114" s="251">
        <f>S114*H114</f>
        <v>0</v>
      </c>
      <c r="AR114" s="252" t="s">
        <v>134</v>
      </c>
      <c r="AT114" s="252" t="s">
        <v>120</v>
      </c>
      <c r="AU114" s="252" t="s">
        <v>76</v>
      </c>
      <c r="AY114" s="167" t="s">
        <v>106</v>
      </c>
      <c r="BE114" s="253">
        <f>IF(N114="základní",J114,0)</f>
        <v>0</v>
      </c>
      <c r="BF114" s="253">
        <f>IF(N114="snížená",J114,0)</f>
        <v>0</v>
      </c>
      <c r="BG114" s="253">
        <f>IF(N114="zákl. přenesená",J114,0)</f>
        <v>0</v>
      </c>
      <c r="BH114" s="253">
        <f>IF(N114="sníž. přenesená",J114,0)</f>
        <v>0</v>
      </c>
      <c r="BI114" s="253">
        <f>IF(N114="nulová",J114,0)</f>
        <v>0</v>
      </c>
      <c r="BJ114" s="167" t="s">
        <v>75</v>
      </c>
      <c r="BK114" s="253">
        <f>ROUND(I114*H114,2)</f>
        <v>0</v>
      </c>
      <c r="BL114" s="167" t="s">
        <v>107</v>
      </c>
      <c r="BM114" s="252" t="s">
        <v>179</v>
      </c>
    </row>
    <row r="115" spans="2:65" s="174" customFormat="1" ht="19.5" x14ac:dyDescent="0.2">
      <c r="B115" s="175"/>
      <c r="D115" s="254" t="s">
        <v>108</v>
      </c>
      <c r="F115" s="255" t="s">
        <v>178</v>
      </c>
      <c r="L115" s="175"/>
      <c r="M115" s="256"/>
      <c r="T115" s="257"/>
      <c r="AT115" s="167" t="s">
        <v>108</v>
      </c>
      <c r="AU115" s="167" t="s">
        <v>76</v>
      </c>
    </row>
    <row r="116" spans="2:65" s="174" customFormat="1" ht="19.5" x14ac:dyDescent="0.2">
      <c r="B116" s="175"/>
      <c r="D116" s="254" t="s">
        <v>110</v>
      </c>
      <c r="F116" s="258" t="s">
        <v>180</v>
      </c>
      <c r="L116" s="175"/>
      <c r="M116" s="256"/>
      <c r="T116" s="257"/>
      <c r="AT116" s="167" t="s">
        <v>110</v>
      </c>
      <c r="AU116" s="167" t="s">
        <v>76</v>
      </c>
    </row>
    <row r="117" spans="2:65" s="174" customFormat="1" ht="55.5" customHeight="1" x14ac:dyDescent="0.2">
      <c r="B117" s="175"/>
      <c r="C117" s="241" t="s">
        <v>117</v>
      </c>
      <c r="D117" s="241" t="s">
        <v>120</v>
      </c>
      <c r="E117" s="242" t="s">
        <v>181</v>
      </c>
      <c r="F117" s="243" t="s">
        <v>182</v>
      </c>
      <c r="G117" s="244" t="s">
        <v>112</v>
      </c>
      <c r="H117" s="245">
        <v>10</v>
      </c>
      <c r="I117" s="165">
        <v>0</v>
      </c>
      <c r="J117" s="246">
        <f>ROUND(I117*H117,2)</f>
        <v>0</v>
      </c>
      <c r="K117" s="243" t="s">
        <v>137</v>
      </c>
      <c r="L117" s="247"/>
      <c r="M117" s="248" t="s">
        <v>3</v>
      </c>
      <c r="N117" s="249" t="s">
        <v>41</v>
      </c>
      <c r="O117" s="250">
        <v>0</v>
      </c>
      <c r="P117" s="250">
        <f>O117*H117</f>
        <v>0</v>
      </c>
      <c r="Q117" s="250">
        <v>0</v>
      </c>
      <c r="R117" s="250">
        <f>Q117*H117</f>
        <v>0</v>
      </c>
      <c r="S117" s="250">
        <v>0</v>
      </c>
      <c r="T117" s="251">
        <f>S117*H117</f>
        <v>0</v>
      </c>
      <c r="AR117" s="252" t="s">
        <v>134</v>
      </c>
      <c r="AT117" s="252" t="s">
        <v>120</v>
      </c>
      <c r="AU117" s="252" t="s">
        <v>76</v>
      </c>
      <c r="AY117" s="167" t="s">
        <v>106</v>
      </c>
      <c r="BE117" s="253">
        <f>IF(N117="základní",J117,0)</f>
        <v>0</v>
      </c>
      <c r="BF117" s="253">
        <f>IF(N117="snížená",J117,0)</f>
        <v>0</v>
      </c>
      <c r="BG117" s="253">
        <f>IF(N117="zákl. přenesená",J117,0)</f>
        <v>0</v>
      </c>
      <c r="BH117" s="253">
        <f>IF(N117="sníž. přenesená",J117,0)</f>
        <v>0</v>
      </c>
      <c r="BI117" s="253">
        <f>IF(N117="nulová",J117,0)</f>
        <v>0</v>
      </c>
      <c r="BJ117" s="167" t="s">
        <v>75</v>
      </c>
      <c r="BK117" s="253">
        <f>ROUND(I117*H117,2)</f>
        <v>0</v>
      </c>
      <c r="BL117" s="167" t="s">
        <v>107</v>
      </c>
      <c r="BM117" s="252" t="s">
        <v>183</v>
      </c>
    </row>
    <row r="118" spans="2:65" s="174" customFormat="1" ht="39" x14ac:dyDescent="0.2">
      <c r="B118" s="175"/>
      <c r="D118" s="254" t="s">
        <v>108</v>
      </c>
      <c r="F118" s="255" t="s">
        <v>182</v>
      </c>
      <c r="L118" s="175"/>
      <c r="M118" s="256"/>
      <c r="T118" s="257"/>
      <c r="AT118" s="167" t="s">
        <v>108</v>
      </c>
      <c r="AU118" s="167" t="s">
        <v>76</v>
      </c>
    </row>
    <row r="119" spans="2:65" s="174" customFormat="1" ht="19.5" x14ac:dyDescent="0.2">
      <c r="B119" s="175"/>
      <c r="D119" s="254" t="s">
        <v>110</v>
      </c>
      <c r="F119" s="258" t="s">
        <v>184</v>
      </c>
      <c r="L119" s="175"/>
      <c r="M119" s="256"/>
      <c r="T119" s="257"/>
      <c r="AT119" s="167" t="s">
        <v>110</v>
      </c>
      <c r="AU119" s="167" t="s">
        <v>76</v>
      </c>
    </row>
    <row r="120" spans="2:65" s="174" customFormat="1" ht="55.5" customHeight="1" x14ac:dyDescent="0.2">
      <c r="B120" s="175"/>
      <c r="C120" s="241" t="s">
        <v>126</v>
      </c>
      <c r="D120" s="241" t="s">
        <v>120</v>
      </c>
      <c r="E120" s="242" t="s">
        <v>185</v>
      </c>
      <c r="F120" s="243" t="s">
        <v>186</v>
      </c>
      <c r="G120" s="244" t="s">
        <v>112</v>
      </c>
      <c r="H120" s="245">
        <v>10</v>
      </c>
      <c r="I120" s="165">
        <v>0</v>
      </c>
      <c r="J120" s="246">
        <f>ROUND(I120*H120,2)</f>
        <v>0</v>
      </c>
      <c r="K120" s="243" t="s">
        <v>137</v>
      </c>
      <c r="L120" s="247"/>
      <c r="M120" s="248" t="s">
        <v>3</v>
      </c>
      <c r="N120" s="249" t="s">
        <v>41</v>
      </c>
      <c r="O120" s="250">
        <v>0</v>
      </c>
      <c r="P120" s="250">
        <f>O120*H120</f>
        <v>0</v>
      </c>
      <c r="Q120" s="250">
        <v>0</v>
      </c>
      <c r="R120" s="250">
        <f>Q120*H120</f>
        <v>0</v>
      </c>
      <c r="S120" s="250">
        <v>0</v>
      </c>
      <c r="T120" s="251">
        <f>S120*H120</f>
        <v>0</v>
      </c>
      <c r="AR120" s="252" t="s">
        <v>134</v>
      </c>
      <c r="AT120" s="252" t="s">
        <v>120</v>
      </c>
      <c r="AU120" s="252" t="s">
        <v>76</v>
      </c>
      <c r="AY120" s="167" t="s">
        <v>106</v>
      </c>
      <c r="BE120" s="253">
        <f>IF(N120="základní",J120,0)</f>
        <v>0</v>
      </c>
      <c r="BF120" s="253">
        <f>IF(N120="snížená",J120,0)</f>
        <v>0</v>
      </c>
      <c r="BG120" s="253">
        <f>IF(N120="zákl. přenesená",J120,0)</f>
        <v>0</v>
      </c>
      <c r="BH120" s="253">
        <f>IF(N120="sníž. přenesená",J120,0)</f>
        <v>0</v>
      </c>
      <c r="BI120" s="253">
        <f>IF(N120="nulová",J120,0)</f>
        <v>0</v>
      </c>
      <c r="BJ120" s="167" t="s">
        <v>75</v>
      </c>
      <c r="BK120" s="253">
        <f>ROUND(I120*H120,2)</f>
        <v>0</v>
      </c>
      <c r="BL120" s="167" t="s">
        <v>107</v>
      </c>
      <c r="BM120" s="252" t="s">
        <v>187</v>
      </c>
    </row>
    <row r="121" spans="2:65" s="174" customFormat="1" ht="39" x14ac:dyDescent="0.2">
      <c r="B121" s="175"/>
      <c r="D121" s="254" t="s">
        <v>108</v>
      </c>
      <c r="F121" s="255" t="s">
        <v>186</v>
      </c>
      <c r="L121" s="175"/>
      <c r="M121" s="256"/>
      <c r="T121" s="257"/>
      <c r="AT121" s="167" t="s">
        <v>108</v>
      </c>
      <c r="AU121" s="167" t="s">
        <v>76</v>
      </c>
    </row>
    <row r="122" spans="2:65" s="174" customFormat="1" ht="19.5" x14ac:dyDescent="0.2">
      <c r="B122" s="175"/>
      <c r="D122" s="254" t="s">
        <v>110</v>
      </c>
      <c r="F122" s="258" t="s">
        <v>184</v>
      </c>
      <c r="L122" s="175"/>
      <c r="M122" s="256"/>
      <c r="T122" s="257"/>
      <c r="AT122" s="167" t="s">
        <v>110</v>
      </c>
      <c r="AU122" s="167" t="s">
        <v>76</v>
      </c>
    </row>
    <row r="123" spans="2:65" s="174" customFormat="1" ht="24.2" customHeight="1" x14ac:dyDescent="0.2">
      <c r="B123" s="175"/>
      <c r="C123" s="241" t="s">
        <v>127</v>
      </c>
      <c r="D123" s="241" t="s">
        <v>120</v>
      </c>
      <c r="E123" s="242" t="s">
        <v>188</v>
      </c>
      <c r="F123" s="243" t="s">
        <v>189</v>
      </c>
      <c r="G123" s="244" t="s">
        <v>112</v>
      </c>
      <c r="H123" s="245">
        <v>1</v>
      </c>
      <c r="I123" s="165">
        <v>0</v>
      </c>
      <c r="J123" s="246">
        <f>ROUND(I123*H123,2)</f>
        <v>0</v>
      </c>
      <c r="K123" s="243" t="s">
        <v>137</v>
      </c>
      <c r="L123" s="247"/>
      <c r="M123" s="248" t="s">
        <v>3</v>
      </c>
      <c r="N123" s="249" t="s">
        <v>41</v>
      </c>
      <c r="O123" s="250">
        <v>0</v>
      </c>
      <c r="P123" s="250">
        <f>O123*H123</f>
        <v>0</v>
      </c>
      <c r="Q123" s="250">
        <v>0</v>
      </c>
      <c r="R123" s="250">
        <f>Q123*H123</f>
        <v>0</v>
      </c>
      <c r="S123" s="250">
        <v>0</v>
      </c>
      <c r="T123" s="251">
        <f>S123*H123</f>
        <v>0</v>
      </c>
      <c r="AR123" s="252" t="s">
        <v>134</v>
      </c>
      <c r="AT123" s="252" t="s">
        <v>120</v>
      </c>
      <c r="AU123" s="252" t="s">
        <v>76</v>
      </c>
      <c r="AY123" s="167" t="s">
        <v>106</v>
      </c>
      <c r="BE123" s="253">
        <f>IF(N123="základní",J123,0)</f>
        <v>0</v>
      </c>
      <c r="BF123" s="253">
        <f>IF(N123="snížená",J123,0)</f>
        <v>0</v>
      </c>
      <c r="BG123" s="253">
        <f>IF(N123="zákl. přenesená",J123,0)</f>
        <v>0</v>
      </c>
      <c r="BH123" s="253">
        <f>IF(N123="sníž. přenesená",J123,0)</f>
        <v>0</v>
      </c>
      <c r="BI123" s="253">
        <f>IF(N123="nulová",J123,0)</f>
        <v>0</v>
      </c>
      <c r="BJ123" s="167" t="s">
        <v>75</v>
      </c>
      <c r="BK123" s="253">
        <f>ROUND(I123*H123,2)</f>
        <v>0</v>
      </c>
      <c r="BL123" s="167" t="s">
        <v>107</v>
      </c>
      <c r="BM123" s="252" t="s">
        <v>190</v>
      </c>
    </row>
    <row r="124" spans="2:65" s="174" customFormat="1" ht="19.5" x14ac:dyDescent="0.2">
      <c r="B124" s="175"/>
      <c r="D124" s="254" t="s">
        <v>108</v>
      </c>
      <c r="F124" s="255" t="s">
        <v>189</v>
      </c>
      <c r="L124" s="175"/>
      <c r="M124" s="256"/>
      <c r="T124" s="257"/>
      <c r="AT124" s="167" t="s">
        <v>108</v>
      </c>
      <c r="AU124" s="167" t="s">
        <v>76</v>
      </c>
    </row>
    <row r="125" spans="2:65" s="174" customFormat="1" ht="19.5" x14ac:dyDescent="0.2">
      <c r="B125" s="175"/>
      <c r="D125" s="254" t="s">
        <v>110</v>
      </c>
      <c r="F125" s="258" t="s">
        <v>191</v>
      </c>
      <c r="L125" s="175"/>
      <c r="M125" s="256"/>
      <c r="T125" s="257"/>
      <c r="AT125" s="167" t="s">
        <v>110</v>
      </c>
      <c r="AU125" s="167" t="s">
        <v>76</v>
      </c>
    </row>
    <row r="126" spans="2:65" s="174" customFormat="1" ht="66.75" customHeight="1" x14ac:dyDescent="0.2">
      <c r="B126" s="175"/>
      <c r="C126" s="241" t="s">
        <v>128</v>
      </c>
      <c r="D126" s="241" t="s">
        <v>120</v>
      </c>
      <c r="E126" s="242" t="s">
        <v>192</v>
      </c>
      <c r="F126" s="243" t="s">
        <v>193</v>
      </c>
      <c r="G126" s="244" t="s">
        <v>112</v>
      </c>
      <c r="H126" s="245">
        <v>1</v>
      </c>
      <c r="I126" s="165">
        <v>0</v>
      </c>
      <c r="J126" s="246">
        <f>ROUND(I126*H126,2)</f>
        <v>0</v>
      </c>
      <c r="K126" s="243" t="s">
        <v>137</v>
      </c>
      <c r="L126" s="247"/>
      <c r="M126" s="248" t="s">
        <v>3</v>
      </c>
      <c r="N126" s="249" t="s">
        <v>41</v>
      </c>
      <c r="O126" s="250">
        <v>0</v>
      </c>
      <c r="P126" s="250">
        <f>O126*H126</f>
        <v>0</v>
      </c>
      <c r="Q126" s="250">
        <v>0</v>
      </c>
      <c r="R126" s="250">
        <f>Q126*H126</f>
        <v>0</v>
      </c>
      <c r="S126" s="250">
        <v>0</v>
      </c>
      <c r="T126" s="251">
        <f>S126*H126</f>
        <v>0</v>
      </c>
      <c r="AR126" s="252" t="s">
        <v>134</v>
      </c>
      <c r="AT126" s="252" t="s">
        <v>120</v>
      </c>
      <c r="AU126" s="252" t="s">
        <v>76</v>
      </c>
      <c r="AY126" s="167" t="s">
        <v>106</v>
      </c>
      <c r="BE126" s="253">
        <f>IF(N126="základní",J126,0)</f>
        <v>0</v>
      </c>
      <c r="BF126" s="253">
        <f>IF(N126="snížená",J126,0)</f>
        <v>0</v>
      </c>
      <c r="BG126" s="253">
        <f>IF(N126="zákl. přenesená",J126,0)</f>
        <v>0</v>
      </c>
      <c r="BH126" s="253">
        <f>IF(N126="sníž. přenesená",J126,0)</f>
        <v>0</v>
      </c>
      <c r="BI126" s="253">
        <f>IF(N126="nulová",J126,0)</f>
        <v>0</v>
      </c>
      <c r="BJ126" s="167" t="s">
        <v>75</v>
      </c>
      <c r="BK126" s="253">
        <f>ROUND(I126*H126,2)</f>
        <v>0</v>
      </c>
      <c r="BL126" s="167" t="s">
        <v>107</v>
      </c>
      <c r="BM126" s="252" t="s">
        <v>194</v>
      </c>
    </row>
    <row r="127" spans="2:65" s="174" customFormat="1" ht="68.25" x14ac:dyDescent="0.2">
      <c r="B127" s="175"/>
      <c r="D127" s="254" t="s">
        <v>108</v>
      </c>
      <c r="F127" s="255" t="s">
        <v>195</v>
      </c>
      <c r="L127" s="175"/>
      <c r="M127" s="256"/>
      <c r="T127" s="257"/>
      <c r="AT127" s="167" t="s">
        <v>108</v>
      </c>
      <c r="AU127" s="167" t="s">
        <v>76</v>
      </c>
    </row>
    <row r="128" spans="2:65" s="174" customFormat="1" ht="19.5" x14ac:dyDescent="0.2">
      <c r="B128" s="175"/>
      <c r="D128" s="254" t="s">
        <v>110</v>
      </c>
      <c r="F128" s="258" t="s">
        <v>196</v>
      </c>
      <c r="L128" s="175"/>
      <c r="M128" s="256"/>
      <c r="T128" s="257"/>
      <c r="AT128" s="167" t="s">
        <v>110</v>
      </c>
      <c r="AU128" s="167" t="s">
        <v>76</v>
      </c>
    </row>
    <row r="129" spans="2:65" s="174" customFormat="1" ht="62.85" customHeight="1" x14ac:dyDescent="0.2">
      <c r="B129" s="175"/>
      <c r="C129" s="241" t="s">
        <v>129</v>
      </c>
      <c r="D129" s="241" t="s">
        <v>120</v>
      </c>
      <c r="E129" s="242" t="s">
        <v>197</v>
      </c>
      <c r="F129" s="243" t="s">
        <v>198</v>
      </c>
      <c r="G129" s="244" t="s">
        <v>112</v>
      </c>
      <c r="H129" s="245">
        <v>1</v>
      </c>
      <c r="I129" s="165">
        <v>0</v>
      </c>
      <c r="J129" s="246">
        <f>ROUND(I129*H129,2)</f>
        <v>0</v>
      </c>
      <c r="K129" s="243" t="s">
        <v>137</v>
      </c>
      <c r="L129" s="247"/>
      <c r="M129" s="248" t="s">
        <v>3</v>
      </c>
      <c r="N129" s="249" t="s">
        <v>41</v>
      </c>
      <c r="O129" s="250">
        <v>0</v>
      </c>
      <c r="P129" s="250">
        <f>O129*H129</f>
        <v>0</v>
      </c>
      <c r="Q129" s="250">
        <v>0</v>
      </c>
      <c r="R129" s="250">
        <f>Q129*H129</f>
        <v>0</v>
      </c>
      <c r="S129" s="250">
        <v>0</v>
      </c>
      <c r="T129" s="251">
        <f>S129*H129</f>
        <v>0</v>
      </c>
      <c r="AR129" s="252" t="s">
        <v>134</v>
      </c>
      <c r="AT129" s="252" t="s">
        <v>120</v>
      </c>
      <c r="AU129" s="252" t="s">
        <v>76</v>
      </c>
      <c r="AY129" s="167" t="s">
        <v>106</v>
      </c>
      <c r="BE129" s="253">
        <f>IF(N129="základní",J129,0)</f>
        <v>0</v>
      </c>
      <c r="BF129" s="253">
        <f>IF(N129="snížená",J129,0)</f>
        <v>0</v>
      </c>
      <c r="BG129" s="253">
        <f>IF(N129="zákl. přenesená",J129,0)</f>
        <v>0</v>
      </c>
      <c r="BH129" s="253">
        <f>IF(N129="sníž. přenesená",J129,0)</f>
        <v>0</v>
      </c>
      <c r="BI129" s="253">
        <f>IF(N129="nulová",J129,0)</f>
        <v>0</v>
      </c>
      <c r="BJ129" s="167" t="s">
        <v>75</v>
      </c>
      <c r="BK129" s="253">
        <f>ROUND(I129*H129,2)</f>
        <v>0</v>
      </c>
      <c r="BL129" s="167" t="s">
        <v>107</v>
      </c>
      <c r="BM129" s="252" t="s">
        <v>199</v>
      </c>
    </row>
    <row r="130" spans="2:65" s="174" customFormat="1" ht="39" x14ac:dyDescent="0.2">
      <c r="B130" s="175"/>
      <c r="D130" s="254" t="s">
        <v>108</v>
      </c>
      <c r="F130" s="255" t="s">
        <v>198</v>
      </c>
      <c r="L130" s="175"/>
      <c r="M130" s="256"/>
      <c r="T130" s="257"/>
      <c r="AT130" s="167" t="s">
        <v>108</v>
      </c>
      <c r="AU130" s="167" t="s">
        <v>76</v>
      </c>
    </row>
    <row r="131" spans="2:65" s="174" customFormat="1" ht="19.5" x14ac:dyDescent="0.2">
      <c r="B131" s="175"/>
      <c r="D131" s="254" t="s">
        <v>110</v>
      </c>
      <c r="F131" s="258" t="s">
        <v>200</v>
      </c>
      <c r="L131" s="175"/>
      <c r="M131" s="256"/>
      <c r="T131" s="257"/>
      <c r="AT131" s="167" t="s">
        <v>110</v>
      </c>
      <c r="AU131" s="167" t="s">
        <v>76</v>
      </c>
    </row>
    <row r="132" spans="2:65" s="174" customFormat="1" ht="62.85" customHeight="1" x14ac:dyDescent="0.2">
      <c r="B132" s="175"/>
      <c r="C132" s="241" t="s">
        <v>130</v>
      </c>
      <c r="D132" s="241" t="s">
        <v>120</v>
      </c>
      <c r="E132" s="242" t="s">
        <v>201</v>
      </c>
      <c r="F132" s="243" t="s">
        <v>202</v>
      </c>
      <c r="G132" s="244" t="s">
        <v>112</v>
      </c>
      <c r="H132" s="245">
        <v>30</v>
      </c>
      <c r="I132" s="165">
        <v>0</v>
      </c>
      <c r="J132" s="246">
        <f>ROUND(I132*H132,2)</f>
        <v>0</v>
      </c>
      <c r="K132" s="243" t="s">
        <v>137</v>
      </c>
      <c r="L132" s="247"/>
      <c r="M132" s="248" t="s">
        <v>3</v>
      </c>
      <c r="N132" s="249" t="s">
        <v>41</v>
      </c>
      <c r="O132" s="250">
        <v>0</v>
      </c>
      <c r="P132" s="250">
        <f>O132*H132</f>
        <v>0</v>
      </c>
      <c r="Q132" s="250">
        <v>0</v>
      </c>
      <c r="R132" s="250">
        <f>Q132*H132</f>
        <v>0</v>
      </c>
      <c r="S132" s="250">
        <v>0</v>
      </c>
      <c r="T132" s="251">
        <f>S132*H132</f>
        <v>0</v>
      </c>
      <c r="AR132" s="252" t="s">
        <v>134</v>
      </c>
      <c r="AT132" s="252" t="s">
        <v>120</v>
      </c>
      <c r="AU132" s="252" t="s">
        <v>76</v>
      </c>
      <c r="AY132" s="167" t="s">
        <v>106</v>
      </c>
      <c r="BE132" s="253">
        <f>IF(N132="základní",J132,0)</f>
        <v>0</v>
      </c>
      <c r="BF132" s="253">
        <f>IF(N132="snížená",J132,0)</f>
        <v>0</v>
      </c>
      <c r="BG132" s="253">
        <f>IF(N132="zákl. přenesená",J132,0)</f>
        <v>0</v>
      </c>
      <c r="BH132" s="253">
        <f>IF(N132="sníž. přenesená",J132,0)</f>
        <v>0</v>
      </c>
      <c r="BI132" s="253">
        <f>IF(N132="nulová",J132,0)</f>
        <v>0</v>
      </c>
      <c r="BJ132" s="167" t="s">
        <v>75</v>
      </c>
      <c r="BK132" s="253">
        <f>ROUND(I132*H132,2)</f>
        <v>0</v>
      </c>
      <c r="BL132" s="167" t="s">
        <v>107</v>
      </c>
      <c r="BM132" s="252" t="s">
        <v>203</v>
      </c>
    </row>
    <row r="133" spans="2:65" s="174" customFormat="1" ht="39" x14ac:dyDescent="0.2">
      <c r="B133" s="175"/>
      <c r="D133" s="254" t="s">
        <v>108</v>
      </c>
      <c r="F133" s="255" t="s">
        <v>202</v>
      </c>
      <c r="L133" s="175"/>
      <c r="M133" s="256"/>
      <c r="T133" s="257"/>
      <c r="AT133" s="167" t="s">
        <v>108</v>
      </c>
      <c r="AU133" s="167" t="s">
        <v>76</v>
      </c>
    </row>
    <row r="134" spans="2:65" s="174" customFormat="1" ht="19.5" x14ac:dyDescent="0.2">
      <c r="B134" s="175"/>
      <c r="D134" s="254" t="s">
        <v>110</v>
      </c>
      <c r="F134" s="258" t="s">
        <v>204</v>
      </c>
      <c r="L134" s="175"/>
      <c r="M134" s="259"/>
      <c r="N134" s="260"/>
      <c r="O134" s="260"/>
      <c r="P134" s="260"/>
      <c r="Q134" s="260"/>
      <c r="R134" s="260"/>
      <c r="S134" s="260"/>
      <c r="T134" s="261"/>
      <c r="AT134" s="167" t="s">
        <v>110</v>
      </c>
      <c r="AU134" s="167" t="s">
        <v>76</v>
      </c>
    </row>
    <row r="135" spans="2:65" s="174" customFormat="1" ht="6.95" customHeight="1" x14ac:dyDescent="0.2">
      <c r="B135" s="194"/>
      <c r="C135" s="195"/>
      <c r="D135" s="195"/>
      <c r="E135" s="195"/>
      <c r="F135" s="195"/>
      <c r="G135" s="195"/>
      <c r="H135" s="195"/>
      <c r="I135" s="195"/>
      <c r="J135" s="195"/>
      <c r="K135" s="195"/>
      <c r="L135" s="175"/>
    </row>
  </sheetData>
  <sheetProtection algorithmName="SHA-512" hashValue="ikvj+2zy1iK9k1RF+d7sdYzqr+KXzqxa3EwXhBGc7rscE0sKGST2q1nN9lzIHQQlO8LG5h+9zqR8p/uFa9hu6A==" saltValue="xS+tNTrAb6my/sfKYW2g+A==" spinCount="100000" sheet="1" objects="1" scenarios="1" selectLockedCells="1"/>
  <autoFilter ref="C86:K134" xr:uid="{00000000-0009-0000-0000-000009000000}"/>
  <mergeCells count="11">
    <mergeCell ref="E79:H79"/>
    <mergeCell ref="E7:H7"/>
    <mergeCell ref="E9:H9"/>
    <mergeCell ref="E11:H11"/>
    <mergeCell ref="E29:H29"/>
    <mergeCell ref="E50:H50"/>
    <mergeCell ref="L2:V2"/>
    <mergeCell ref="E52:H52"/>
    <mergeCell ref="E54:H54"/>
    <mergeCell ref="E75:H75"/>
    <mergeCell ref="E77:H7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47"/>
  <sheetViews>
    <sheetView showGridLines="0" topLeftCell="A135" workbookViewId="0">
      <selection activeCell="I144" sqref="I144"/>
    </sheetView>
  </sheetViews>
  <sheetFormatPr defaultColWidth="8.6640625" defaultRowHeight="11.25" x14ac:dyDescent="0.2"/>
  <cols>
    <col min="1" max="1" width="8.1640625" style="166" customWidth="1"/>
    <col min="2" max="2" width="1.1640625" style="166" customWidth="1"/>
    <col min="3" max="4" width="4.1640625" style="166" customWidth="1"/>
    <col min="5" max="5" width="17.1640625" style="166" customWidth="1"/>
    <col min="6" max="6" width="50.83203125" style="166" customWidth="1"/>
    <col min="7" max="7" width="7.33203125" style="166" customWidth="1"/>
    <col min="8" max="8" width="14" style="166" customWidth="1"/>
    <col min="9" max="9" width="15.83203125" style="166" customWidth="1"/>
    <col min="10" max="11" width="22.1640625" style="166" customWidth="1"/>
    <col min="12" max="12" width="9.1640625" style="166" customWidth="1"/>
    <col min="13" max="13" width="10.83203125" style="166" hidden="1" customWidth="1"/>
    <col min="14" max="14" width="9.1640625" style="166" hidden="1"/>
    <col min="15" max="20" width="14.1640625" style="166" hidden="1" customWidth="1"/>
    <col min="21" max="21" width="16.1640625" style="166" hidden="1" customWidth="1"/>
    <col min="22" max="22" width="12.1640625" style="166" customWidth="1"/>
    <col min="23" max="23" width="16.1640625" style="166" customWidth="1"/>
    <col min="24" max="24" width="12.1640625" style="166" customWidth="1"/>
    <col min="25" max="25" width="15" style="166" customWidth="1"/>
    <col min="26" max="26" width="11" style="166" customWidth="1"/>
    <col min="27" max="27" width="15" style="166" customWidth="1"/>
    <col min="28" max="28" width="16.1640625" style="166" customWidth="1"/>
    <col min="29" max="29" width="11" style="166" customWidth="1"/>
    <col min="30" max="30" width="15" style="166" customWidth="1"/>
    <col min="31" max="31" width="16.1640625" style="166" customWidth="1"/>
    <col min="32" max="43" width="8.6640625" style="166"/>
    <col min="44" max="65" width="9.1640625" style="166" hidden="1"/>
    <col min="66" max="16384" width="8.6640625" style="166"/>
  </cols>
  <sheetData>
    <row r="2" spans="2:46" ht="36.950000000000003" customHeight="1" x14ac:dyDescent="0.2">
      <c r="L2" s="305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67" t="s">
        <v>84</v>
      </c>
    </row>
    <row r="3" spans="2:46" ht="6.95" customHeight="1" x14ac:dyDescent="0.2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170"/>
      <c r="AT3" s="167" t="s">
        <v>76</v>
      </c>
    </row>
    <row r="4" spans="2:46" ht="24.95" customHeight="1" x14ac:dyDescent="0.2">
      <c r="B4" s="170"/>
      <c r="D4" s="171" t="s">
        <v>85</v>
      </c>
      <c r="L4" s="170"/>
      <c r="M4" s="172" t="s">
        <v>11</v>
      </c>
      <c r="AT4" s="167" t="s">
        <v>4</v>
      </c>
    </row>
    <row r="5" spans="2:46" ht="6.95" customHeight="1" x14ac:dyDescent="0.2">
      <c r="B5" s="170"/>
      <c r="L5" s="170"/>
    </row>
    <row r="6" spans="2:46" ht="12" customHeight="1" x14ac:dyDescent="0.2">
      <c r="B6" s="170"/>
      <c r="D6" s="173" t="s">
        <v>15</v>
      </c>
      <c r="L6" s="170"/>
    </row>
    <row r="7" spans="2:46" ht="16.5" customHeight="1" x14ac:dyDescent="0.2">
      <c r="B7" s="170"/>
      <c r="E7" s="307" t="str">
        <f>'Rekapitulace stavby'!K6</f>
        <v>ZŠ Akademika Heyrovského</v>
      </c>
      <c r="F7" s="310"/>
      <c r="G7" s="310"/>
      <c r="H7" s="310"/>
      <c r="L7" s="170"/>
    </row>
    <row r="8" spans="2:46" ht="12" customHeight="1" x14ac:dyDescent="0.2">
      <c r="B8" s="170"/>
      <c r="D8" s="173" t="s">
        <v>86</v>
      </c>
      <c r="L8" s="170"/>
    </row>
    <row r="9" spans="2:46" s="174" customFormat="1" ht="16.5" customHeight="1" x14ac:dyDescent="0.2">
      <c r="B9" s="175"/>
      <c r="E9" s="307" t="s">
        <v>453</v>
      </c>
      <c r="F9" s="308"/>
      <c r="G9" s="308"/>
      <c r="H9" s="308"/>
      <c r="L9" s="175"/>
    </row>
    <row r="10" spans="2:46" s="174" customFormat="1" ht="12" customHeight="1" x14ac:dyDescent="0.2">
      <c r="B10" s="175"/>
      <c r="D10" s="173" t="s">
        <v>87</v>
      </c>
      <c r="L10" s="175"/>
    </row>
    <row r="11" spans="2:46" s="174" customFormat="1" ht="16.5" customHeight="1" x14ac:dyDescent="0.2">
      <c r="B11" s="175"/>
      <c r="E11" s="309" t="s">
        <v>133</v>
      </c>
      <c r="F11" s="308"/>
      <c r="G11" s="308"/>
      <c r="H11" s="308"/>
      <c r="L11" s="175"/>
    </row>
    <row r="12" spans="2:46" s="174" customFormat="1" x14ac:dyDescent="0.2">
      <c r="B12" s="175"/>
      <c r="L12" s="175"/>
    </row>
    <row r="13" spans="2:46" s="174" customFormat="1" ht="12" customHeight="1" x14ac:dyDescent="0.2">
      <c r="B13" s="175"/>
      <c r="D13" s="173" t="s">
        <v>17</v>
      </c>
      <c r="F13" s="176" t="s">
        <v>3</v>
      </c>
      <c r="I13" s="173" t="s">
        <v>18</v>
      </c>
      <c r="J13" s="176" t="s">
        <v>3</v>
      </c>
      <c r="L13" s="175"/>
    </row>
    <row r="14" spans="2:46" s="174" customFormat="1" ht="12" customHeight="1" x14ac:dyDescent="0.2">
      <c r="B14" s="175"/>
      <c r="D14" s="173" t="s">
        <v>19</v>
      </c>
      <c r="F14" s="176" t="s">
        <v>20</v>
      </c>
      <c r="I14" s="173" t="s">
        <v>21</v>
      </c>
      <c r="J14" s="177" t="str">
        <f>'Rekapitulace stavby'!AN8</f>
        <v>15. 8. 2023</v>
      </c>
      <c r="L14" s="175"/>
    </row>
    <row r="15" spans="2:46" s="174" customFormat="1" ht="11.1" customHeight="1" x14ac:dyDescent="0.2">
      <c r="B15" s="175"/>
      <c r="L15" s="175"/>
    </row>
    <row r="16" spans="2:46" s="174" customFormat="1" ht="12" customHeight="1" x14ac:dyDescent="0.2">
      <c r="B16" s="175"/>
      <c r="D16" s="173" t="s">
        <v>23</v>
      </c>
      <c r="I16" s="173" t="s">
        <v>24</v>
      </c>
      <c r="J16" s="176" t="s">
        <v>3</v>
      </c>
      <c r="L16" s="175"/>
    </row>
    <row r="17" spans="2:12" s="174" customFormat="1" ht="18" customHeight="1" x14ac:dyDescent="0.2">
      <c r="B17" s="175"/>
      <c r="E17" s="176" t="s">
        <v>25</v>
      </c>
      <c r="I17" s="173" t="s">
        <v>26</v>
      </c>
      <c r="J17" s="176" t="s">
        <v>3</v>
      </c>
      <c r="L17" s="175"/>
    </row>
    <row r="18" spans="2:12" s="174" customFormat="1" ht="6.95" customHeight="1" x14ac:dyDescent="0.2">
      <c r="B18" s="175"/>
      <c r="L18" s="175"/>
    </row>
    <row r="19" spans="2:12" s="174" customFormat="1" ht="12" customHeight="1" x14ac:dyDescent="0.2">
      <c r="B19" s="175"/>
      <c r="D19" s="173" t="s">
        <v>27</v>
      </c>
      <c r="I19" s="173" t="s">
        <v>24</v>
      </c>
      <c r="J19" s="176" t="s">
        <v>3</v>
      </c>
      <c r="L19" s="175"/>
    </row>
    <row r="20" spans="2:12" s="174" customFormat="1" ht="18" customHeight="1" x14ac:dyDescent="0.2">
      <c r="B20" s="175"/>
      <c r="E20" s="176" t="s">
        <v>28</v>
      </c>
      <c r="I20" s="173" t="s">
        <v>26</v>
      </c>
      <c r="J20" s="176" t="s">
        <v>3</v>
      </c>
      <c r="L20" s="175"/>
    </row>
    <row r="21" spans="2:12" s="174" customFormat="1" ht="6.95" customHeight="1" x14ac:dyDescent="0.2">
      <c r="B21" s="175"/>
      <c r="L21" s="175"/>
    </row>
    <row r="22" spans="2:12" s="174" customFormat="1" ht="12" customHeight="1" x14ac:dyDescent="0.2">
      <c r="B22" s="175"/>
      <c r="D22" s="173" t="s">
        <v>29</v>
      </c>
      <c r="I22" s="173" t="s">
        <v>24</v>
      </c>
      <c r="J22" s="176" t="s">
        <v>3</v>
      </c>
      <c r="L22" s="175"/>
    </row>
    <row r="23" spans="2:12" s="174" customFormat="1" ht="18" customHeight="1" x14ac:dyDescent="0.2">
      <c r="B23" s="175"/>
      <c r="E23" s="176" t="s">
        <v>30</v>
      </c>
      <c r="I23" s="173" t="s">
        <v>26</v>
      </c>
      <c r="J23" s="176" t="s">
        <v>3</v>
      </c>
      <c r="L23" s="175"/>
    </row>
    <row r="24" spans="2:12" s="174" customFormat="1" ht="6.95" customHeight="1" x14ac:dyDescent="0.2">
      <c r="B24" s="175"/>
      <c r="L24" s="175"/>
    </row>
    <row r="25" spans="2:12" s="174" customFormat="1" ht="12" customHeight="1" x14ac:dyDescent="0.2">
      <c r="B25" s="175"/>
      <c r="D25" s="173" t="s">
        <v>32</v>
      </c>
      <c r="I25" s="173" t="s">
        <v>24</v>
      </c>
      <c r="J25" s="176" t="s">
        <v>3</v>
      </c>
      <c r="L25" s="175"/>
    </row>
    <row r="26" spans="2:12" s="174" customFormat="1" ht="18" customHeight="1" x14ac:dyDescent="0.2">
      <c r="B26" s="175"/>
      <c r="E26" s="176" t="s">
        <v>33</v>
      </c>
      <c r="I26" s="173" t="s">
        <v>26</v>
      </c>
      <c r="J26" s="176" t="s">
        <v>3</v>
      </c>
      <c r="L26" s="175"/>
    </row>
    <row r="27" spans="2:12" s="174" customFormat="1" ht="6.95" customHeight="1" x14ac:dyDescent="0.2">
      <c r="B27" s="175"/>
      <c r="L27" s="175"/>
    </row>
    <row r="28" spans="2:12" s="174" customFormat="1" ht="12" customHeight="1" x14ac:dyDescent="0.2">
      <c r="B28" s="175"/>
      <c r="D28" s="173" t="s">
        <v>34</v>
      </c>
      <c r="L28" s="175"/>
    </row>
    <row r="29" spans="2:12" s="178" customFormat="1" ht="71.25" customHeight="1" x14ac:dyDescent="0.2">
      <c r="B29" s="179"/>
      <c r="E29" s="311" t="s">
        <v>35</v>
      </c>
      <c r="F29" s="311"/>
      <c r="G29" s="311"/>
      <c r="H29" s="311"/>
      <c r="L29" s="179"/>
    </row>
    <row r="30" spans="2:12" s="174" customFormat="1" ht="6.95" customHeight="1" x14ac:dyDescent="0.2">
      <c r="B30" s="175"/>
      <c r="L30" s="175"/>
    </row>
    <row r="31" spans="2:12" s="174" customFormat="1" ht="6.95" customHeight="1" x14ac:dyDescent="0.2">
      <c r="B31" s="175"/>
      <c r="D31" s="180"/>
      <c r="E31" s="180"/>
      <c r="F31" s="180"/>
      <c r="G31" s="180"/>
      <c r="H31" s="180"/>
      <c r="I31" s="180"/>
      <c r="J31" s="180"/>
      <c r="K31" s="180"/>
      <c r="L31" s="175"/>
    </row>
    <row r="32" spans="2:12" s="174" customFormat="1" ht="25.35" customHeight="1" x14ac:dyDescent="0.2">
      <c r="B32" s="175"/>
      <c r="D32" s="181" t="s">
        <v>36</v>
      </c>
      <c r="J32" s="182">
        <f>ROUND(J87, 2)</f>
        <v>0</v>
      </c>
      <c r="L32" s="175"/>
    </row>
    <row r="33" spans="2:12" s="174" customFormat="1" ht="6.95" customHeight="1" x14ac:dyDescent="0.2">
      <c r="B33" s="175"/>
      <c r="D33" s="180"/>
      <c r="E33" s="180"/>
      <c r="F33" s="180"/>
      <c r="G33" s="180"/>
      <c r="H33" s="180"/>
      <c r="I33" s="180"/>
      <c r="J33" s="180"/>
      <c r="K33" s="180"/>
      <c r="L33" s="175"/>
    </row>
    <row r="34" spans="2:12" s="174" customFormat="1" ht="14.45" customHeight="1" x14ac:dyDescent="0.2">
      <c r="B34" s="175"/>
      <c r="F34" s="183" t="s">
        <v>38</v>
      </c>
      <c r="I34" s="183" t="s">
        <v>37</v>
      </c>
      <c r="J34" s="183" t="s">
        <v>39</v>
      </c>
      <c r="L34" s="175"/>
    </row>
    <row r="35" spans="2:12" s="174" customFormat="1" ht="14.45" customHeight="1" x14ac:dyDescent="0.2">
      <c r="B35" s="175"/>
      <c r="D35" s="184" t="s">
        <v>40</v>
      </c>
      <c r="E35" s="173" t="s">
        <v>41</v>
      </c>
      <c r="F35" s="185">
        <f>ROUND((SUM(BE87:BE146)),  2)</f>
        <v>0</v>
      </c>
      <c r="I35" s="186">
        <v>0.21</v>
      </c>
      <c r="J35" s="185">
        <f>ROUND(((SUM(BE87:BE146))*I35),  2)</f>
        <v>0</v>
      </c>
      <c r="L35" s="175"/>
    </row>
    <row r="36" spans="2:12" s="174" customFormat="1" ht="14.45" customHeight="1" x14ac:dyDescent="0.2">
      <c r="B36" s="175"/>
      <c r="E36" s="173" t="s">
        <v>42</v>
      </c>
      <c r="F36" s="185">
        <f>ROUND((SUM(BF87:BF146)),  2)</f>
        <v>0</v>
      </c>
      <c r="I36" s="186">
        <v>0.12</v>
      </c>
      <c r="J36" s="185">
        <f>ROUND(((SUM(BF87:BF146))*I36),  2)</f>
        <v>0</v>
      </c>
      <c r="L36" s="175"/>
    </row>
    <row r="37" spans="2:12" s="174" customFormat="1" ht="14.45" hidden="1" customHeight="1" x14ac:dyDescent="0.2">
      <c r="B37" s="175"/>
      <c r="E37" s="173" t="s">
        <v>43</v>
      </c>
      <c r="F37" s="185">
        <f>ROUND((SUM(BG87:BG146)),  2)</f>
        <v>0</v>
      </c>
      <c r="I37" s="186">
        <v>0.21</v>
      </c>
      <c r="J37" s="185">
        <f>0</f>
        <v>0</v>
      </c>
      <c r="L37" s="175"/>
    </row>
    <row r="38" spans="2:12" s="174" customFormat="1" ht="14.45" hidden="1" customHeight="1" x14ac:dyDescent="0.2">
      <c r="B38" s="175"/>
      <c r="E38" s="173" t="s">
        <v>44</v>
      </c>
      <c r="F38" s="185">
        <f>ROUND((SUM(BH87:BH146)),  2)</f>
        <v>0</v>
      </c>
      <c r="I38" s="186">
        <v>0.12</v>
      </c>
      <c r="J38" s="185">
        <f>0</f>
        <v>0</v>
      </c>
      <c r="L38" s="175"/>
    </row>
    <row r="39" spans="2:12" s="174" customFormat="1" ht="14.45" hidden="1" customHeight="1" x14ac:dyDescent="0.2">
      <c r="B39" s="175"/>
      <c r="E39" s="173" t="s">
        <v>45</v>
      </c>
      <c r="F39" s="185">
        <f>ROUND((SUM(BI87:BI146)),  2)</f>
        <v>0</v>
      </c>
      <c r="I39" s="186">
        <v>0</v>
      </c>
      <c r="J39" s="185">
        <f>0</f>
        <v>0</v>
      </c>
      <c r="L39" s="175"/>
    </row>
    <row r="40" spans="2:12" s="174" customFormat="1" ht="6.95" customHeight="1" x14ac:dyDescent="0.2">
      <c r="B40" s="175"/>
      <c r="L40" s="175"/>
    </row>
    <row r="41" spans="2:12" s="174" customFormat="1" ht="25.35" customHeight="1" x14ac:dyDescent="0.2">
      <c r="B41" s="175"/>
      <c r="C41" s="187"/>
      <c r="D41" s="188" t="s">
        <v>46</v>
      </c>
      <c r="E41" s="189"/>
      <c r="F41" s="189"/>
      <c r="G41" s="190" t="s">
        <v>47</v>
      </c>
      <c r="H41" s="191" t="s">
        <v>48</v>
      </c>
      <c r="I41" s="189"/>
      <c r="J41" s="192">
        <f>SUM(J32:J39)</f>
        <v>0</v>
      </c>
      <c r="K41" s="193"/>
      <c r="L41" s="175"/>
    </row>
    <row r="42" spans="2:12" s="174" customFormat="1" ht="14.45" customHeight="1" x14ac:dyDescent="0.2">
      <c r="B42" s="194"/>
      <c r="C42" s="195"/>
      <c r="D42" s="195"/>
      <c r="E42" s="195"/>
      <c r="F42" s="195"/>
      <c r="G42" s="195"/>
      <c r="H42" s="195"/>
      <c r="I42" s="195"/>
      <c r="J42" s="195"/>
      <c r="K42" s="195"/>
      <c r="L42" s="175"/>
    </row>
    <row r="46" spans="2:12" s="174" customFormat="1" ht="6.95" customHeight="1" x14ac:dyDescent="0.2">
      <c r="B46" s="196"/>
      <c r="C46" s="197"/>
      <c r="D46" s="197"/>
      <c r="E46" s="197"/>
      <c r="F46" s="197"/>
      <c r="G46" s="197"/>
      <c r="H46" s="197"/>
      <c r="I46" s="197"/>
      <c r="J46" s="197"/>
      <c r="K46" s="197"/>
      <c r="L46" s="175"/>
    </row>
    <row r="47" spans="2:12" s="174" customFormat="1" ht="24.95" customHeight="1" x14ac:dyDescent="0.2">
      <c r="B47" s="175"/>
      <c r="C47" s="171" t="s">
        <v>89</v>
      </c>
      <c r="L47" s="175"/>
    </row>
    <row r="48" spans="2:12" s="174" customFormat="1" ht="6.95" customHeight="1" x14ac:dyDescent="0.2">
      <c r="B48" s="175"/>
      <c r="L48" s="175"/>
    </row>
    <row r="49" spans="2:47" s="174" customFormat="1" ht="12" customHeight="1" x14ac:dyDescent="0.2">
      <c r="B49" s="175"/>
      <c r="C49" s="173" t="s">
        <v>15</v>
      </c>
      <c r="L49" s="175"/>
    </row>
    <row r="50" spans="2:47" s="174" customFormat="1" ht="16.5" customHeight="1" x14ac:dyDescent="0.2">
      <c r="B50" s="175"/>
      <c r="E50" s="307" t="str">
        <f>E7</f>
        <v>ZŠ Akademika Heyrovského</v>
      </c>
      <c r="F50" s="310"/>
      <c r="G50" s="310"/>
      <c r="H50" s="310"/>
      <c r="L50" s="175"/>
    </row>
    <row r="51" spans="2:47" ht="12" customHeight="1" x14ac:dyDescent="0.2">
      <c r="B51" s="170"/>
      <c r="C51" s="173" t="s">
        <v>86</v>
      </c>
      <c r="L51" s="170"/>
    </row>
    <row r="52" spans="2:47" s="174" customFormat="1" ht="16.5" customHeight="1" x14ac:dyDescent="0.2">
      <c r="B52" s="175"/>
      <c r="E52" s="307" t="s">
        <v>453</v>
      </c>
      <c r="F52" s="308"/>
      <c r="G52" s="308"/>
      <c r="H52" s="308"/>
      <c r="L52" s="175"/>
    </row>
    <row r="53" spans="2:47" s="174" customFormat="1" ht="12" customHeight="1" x14ac:dyDescent="0.2">
      <c r="B53" s="175"/>
      <c r="C53" s="173" t="s">
        <v>87</v>
      </c>
      <c r="L53" s="175"/>
    </row>
    <row r="54" spans="2:47" s="174" customFormat="1" ht="16.5" customHeight="1" x14ac:dyDescent="0.2">
      <c r="B54" s="175"/>
      <c r="E54" s="309" t="str">
        <f>E11</f>
        <v>SO-02 - Učebna fyziky a zeměpisu č.m.234</v>
      </c>
      <c r="F54" s="308"/>
      <c r="G54" s="308"/>
      <c r="H54" s="308"/>
      <c r="L54" s="175"/>
    </row>
    <row r="55" spans="2:47" s="174" customFormat="1" ht="6.95" customHeight="1" x14ac:dyDescent="0.2">
      <c r="B55" s="175"/>
      <c r="L55" s="175"/>
    </row>
    <row r="56" spans="2:47" s="174" customFormat="1" ht="12" customHeight="1" x14ac:dyDescent="0.2">
      <c r="B56" s="175"/>
      <c r="C56" s="173" t="s">
        <v>19</v>
      </c>
      <c r="F56" s="176" t="str">
        <f>F14</f>
        <v>Chomutov</v>
      </c>
      <c r="I56" s="173" t="s">
        <v>21</v>
      </c>
      <c r="J56" s="177" t="str">
        <f>IF(J14="","",J14)</f>
        <v>15. 8. 2023</v>
      </c>
      <c r="L56" s="175"/>
    </row>
    <row r="57" spans="2:47" s="174" customFormat="1" ht="6.95" customHeight="1" x14ac:dyDescent="0.2">
      <c r="B57" s="175"/>
      <c r="L57" s="175"/>
    </row>
    <row r="58" spans="2:47" s="174" customFormat="1" ht="40.35" customHeight="1" x14ac:dyDescent="0.2">
      <c r="B58" s="175"/>
      <c r="C58" s="173" t="s">
        <v>23</v>
      </c>
      <c r="F58" s="176" t="str">
        <f>E17</f>
        <v>Statutární město Chomutov</v>
      </c>
      <c r="I58" s="173" t="s">
        <v>29</v>
      </c>
      <c r="J58" s="198" t="str">
        <f>E23</f>
        <v>CZECHOTEC Engineering spol. s.r.o.</v>
      </c>
      <c r="L58" s="175"/>
    </row>
    <row r="59" spans="2:47" s="174" customFormat="1" ht="15.2" customHeight="1" x14ac:dyDescent="0.2">
      <c r="B59" s="175"/>
      <c r="C59" s="173" t="s">
        <v>27</v>
      </c>
      <c r="F59" s="176" t="str">
        <f>IF(E20="","",E20)</f>
        <v xml:space="preserve"> </v>
      </c>
      <c r="I59" s="173" t="s">
        <v>32</v>
      </c>
      <c r="J59" s="198" t="str">
        <f>E26</f>
        <v>Miroslav Dostál</v>
      </c>
      <c r="L59" s="175"/>
    </row>
    <row r="60" spans="2:47" s="174" customFormat="1" ht="10.35" customHeight="1" x14ac:dyDescent="0.2">
      <c r="B60" s="175"/>
      <c r="L60" s="175"/>
    </row>
    <row r="61" spans="2:47" s="174" customFormat="1" ht="29.25" customHeight="1" x14ac:dyDescent="0.2">
      <c r="B61" s="175"/>
      <c r="C61" s="199" t="s">
        <v>90</v>
      </c>
      <c r="D61" s="187"/>
      <c r="E61" s="187"/>
      <c r="F61" s="187"/>
      <c r="G61" s="187"/>
      <c r="H61" s="187"/>
      <c r="I61" s="187"/>
      <c r="J61" s="200" t="s">
        <v>91</v>
      </c>
      <c r="K61" s="187"/>
      <c r="L61" s="175"/>
    </row>
    <row r="62" spans="2:47" s="174" customFormat="1" ht="10.35" customHeight="1" x14ac:dyDescent="0.2">
      <c r="B62" s="175"/>
      <c r="L62" s="175"/>
    </row>
    <row r="63" spans="2:47" s="174" customFormat="1" ht="23.1" customHeight="1" x14ac:dyDescent="0.2">
      <c r="B63" s="175"/>
      <c r="C63" s="201" t="s">
        <v>68</v>
      </c>
      <c r="J63" s="182">
        <f>J87</f>
        <v>0</v>
      </c>
      <c r="L63" s="175"/>
      <c r="AU63" s="167" t="s">
        <v>92</v>
      </c>
    </row>
    <row r="64" spans="2:47" s="202" customFormat="1" ht="24.95" customHeight="1" x14ac:dyDescent="0.2">
      <c r="B64" s="203"/>
      <c r="D64" s="204" t="s">
        <v>451</v>
      </c>
      <c r="E64" s="205"/>
      <c r="F64" s="205"/>
      <c r="G64" s="205"/>
      <c r="H64" s="205"/>
      <c r="I64" s="205"/>
      <c r="J64" s="206">
        <f>J88</f>
        <v>0</v>
      </c>
      <c r="L64" s="203"/>
    </row>
    <row r="65" spans="2:12" s="207" customFormat="1" ht="20.100000000000001" customHeight="1" x14ac:dyDescent="0.2">
      <c r="B65" s="208"/>
      <c r="D65" s="209" t="s">
        <v>135</v>
      </c>
      <c r="E65" s="210"/>
      <c r="F65" s="210"/>
      <c r="G65" s="210"/>
      <c r="H65" s="210"/>
      <c r="I65" s="210"/>
      <c r="J65" s="211">
        <f>J89</f>
        <v>0</v>
      </c>
      <c r="L65" s="208"/>
    </row>
    <row r="66" spans="2:12" s="174" customFormat="1" ht="21.75" customHeight="1" x14ac:dyDescent="0.2">
      <c r="B66" s="175"/>
      <c r="L66" s="175"/>
    </row>
    <row r="67" spans="2:12" s="174" customFormat="1" ht="6.95" customHeight="1" x14ac:dyDescent="0.2">
      <c r="B67" s="194"/>
      <c r="C67" s="195"/>
      <c r="D67" s="195"/>
      <c r="E67" s="195"/>
      <c r="F67" s="195"/>
      <c r="G67" s="195"/>
      <c r="H67" s="195"/>
      <c r="I67" s="195"/>
      <c r="J67" s="195"/>
      <c r="K67" s="195"/>
      <c r="L67" s="175"/>
    </row>
    <row r="71" spans="2:12" s="174" customFormat="1" ht="6.95" customHeight="1" x14ac:dyDescent="0.2">
      <c r="B71" s="196"/>
      <c r="C71" s="197"/>
      <c r="D71" s="197"/>
      <c r="E71" s="197"/>
      <c r="F71" s="197"/>
      <c r="G71" s="197"/>
      <c r="H71" s="197"/>
      <c r="I71" s="197"/>
      <c r="J71" s="197"/>
      <c r="K71" s="197"/>
      <c r="L71" s="175"/>
    </row>
    <row r="72" spans="2:12" s="174" customFormat="1" ht="24.95" customHeight="1" x14ac:dyDescent="0.2">
      <c r="B72" s="175"/>
      <c r="C72" s="171" t="s">
        <v>93</v>
      </c>
      <c r="L72" s="175"/>
    </row>
    <row r="73" spans="2:12" s="174" customFormat="1" ht="6.95" customHeight="1" x14ac:dyDescent="0.2">
      <c r="B73" s="175"/>
      <c r="L73" s="175"/>
    </row>
    <row r="74" spans="2:12" s="174" customFormat="1" ht="12" customHeight="1" x14ac:dyDescent="0.2">
      <c r="B74" s="175"/>
      <c r="C74" s="173" t="s">
        <v>15</v>
      </c>
      <c r="L74" s="175"/>
    </row>
    <row r="75" spans="2:12" s="174" customFormat="1" ht="16.5" customHeight="1" x14ac:dyDescent="0.2">
      <c r="B75" s="175"/>
      <c r="E75" s="307" t="str">
        <f>E7</f>
        <v>ZŠ Akademika Heyrovského</v>
      </c>
      <c r="F75" s="310"/>
      <c r="G75" s="310"/>
      <c r="H75" s="310"/>
      <c r="L75" s="175"/>
    </row>
    <row r="76" spans="2:12" ht="12" customHeight="1" x14ac:dyDescent="0.2">
      <c r="B76" s="170"/>
      <c r="C76" s="173" t="s">
        <v>86</v>
      </c>
      <c r="L76" s="170"/>
    </row>
    <row r="77" spans="2:12" s="174" customFormat="1" ht="16.5" customHeight="1" x14ac:dyDescent="0.2">
      <c r="B77" s="175"/>
      <c r="E77" s="307" t="s">
        <v>453</v>
      </c>
      <c r="F77" s="308"/>
      <c r="G77" s="308"/>
      <c r="H77" s="308"/>
      <c r="L77" s="175"/>
    </row>
    <row r="78" spans="2:12" s="174" customFormat="1" ht="12" customHeight="1" x14ac:dyDescent="0.2">
      <c r="B78" s="175"/>
      <c r="C78" s="173" t="s">
        <v>87</v>
      </c>
      <c r="L78" s="175"/>
    </row>
    <row r="79" spans="2:12" s="174" customFormat="1" ht="16.5" customHeight="1" x14ac:dyDescent="0.2">
      <c r="B79" s="175"/>
      <c r="E79" s="309" t="str">
        <f>E11</f>
        <v>SO-02 - Učebna fyziky a zeměpisu č.m.234</v>
      </c>
      <c r="F79" s="308"/>
      <c r="G79" s="308"/>
      <c r="H79" s="308"/>
      <c r="L79" s="175"/>
    </row>
    <row r="80" spans="2:12" s="174" customFormat="1" ht="6.95" customHeight="1" x14ac:dyDescent="0.2">
      <c r="B80" s="175"/>
      <c r="L80" s="175"/>
    </row>
    <row r="81" spans="2:65" s="174" customFormat="1" ht="12" customHeight="1" x14ac:dyDescent="0.2">
      <c r="B81" s="175"/>
      <c r="C81" s="173" t="s">
        <v>19</v>
      </c>
      <c r="F81" s="176" t="str">
        <f>F14</f>
        <v>Chomutov</v>
      </c>
      <c r="I81" s="173" t="s">
        <v>21</v>
      </c>
      <c r="J81" s="177" t="str">
        <f>IF(J14="","",J14)</f>
        <v>15. 8. 2023</v>
      </c>
      <c r="L81" s="175"/>
    </row>
    <row r="82" spans="2:65" s="174" customFormat="1" ht="6.95" customHeight="1" x14ac:dyDescent="0.2">
      <c r="B82" s="175"/>
      <c r="L82" s="175"/>
    </row>
    <row r="83" spans="2:65" s="174" customFormat="1" ht="40.35" customHeight="1" x14ac:dyDescent="0.2">
      <c r="B83" s="175"/>
      <c r="C83" s="173" t="s">
        <v>23</v>
      </c>
      <c r="F83" s="176" t="str">
        <f>E17</f>
        <v>Statutární město Chomutov</v>
      </c>
      <c r="I83" s="173" t="s">
        <v>29</v>
      </c>
      <c r="J83" s="198" t="str">
        <f>E23</f>
        <v>CZECHOTEC Engineering spol. s.r.o.</v>
      </c>
      <c r="L83" s="175"/>
    </row>
    <row r="84" spans="2:65" s="174" customFormat="1" ht="15.2" customHeight="1" x14ac:dyDescent="0.2">
      <c r="B84" s="175"/>
      <c r="C84" s="173" t="s">
        <v>27</v>
      </c>
      <c r="F84" s="176" t="str">
        <f>IF(E20="","",E20)</f>
        <v xml:space="preserve"> </v>
      </c>
      <c r="I84" s="173" t="s">
        <v>32</v>
      </c>
      <c r="J84" s="198" t="str">
        <f>E26</f>
        <v>Miroslav Dostál</v>
      </c>
      <c r="L84" s="175"/>
    </row>
    <row r="85" spans="2:65" s="174" customFormat="1" ht="10.35" customHeight="1" x14ac:dyDescent="0.2">
      <c r="B85" s="175"/>
      <c r="L85" s="175"/>
    </row>
    <row r="86" spans="2:65" s="214" customFormat="1" ht="29.25" customHeight="1" x14ac:dyDescent="0.2">
      <c r="B86" s="215"/>
      <c r="C86" s="216" t="s">
        <v>94</v>
      </c>
      <c r="D86" s="217" t="s">
        <v>55</v>
      </c>
      <c r="E86" s="217" t="s">
        <v>51</v>
      </c>
      <c r="F86" s="217" t="s">
        <v>52</v>
      </c>
      <c r="G86" s="217" t="s">
        <v>95</v>
      </c>
      <c r="H86" s="217" t="s">
        <v>96</v>
      </c>
      <c r="I86" s="217" t="s">
        <v>97</v>
      </c>
      <c r="J86" s="217" t="s">
        <v>91</v>
      </c>
      <c r="K86" s="218" t="s">
        <v>98</v>
      </c>
      <c r="L86" s="215"/>
      <c r="M86" s="219" t="s">
        <v>3</v>
      </c>
      <c r="N86" s="220" t="s">
        <v>40</v>
      </c>
      <c r="O86" s="220" t="s">
        <v>99</v>
      </c>
      <c r="P86" s="220" t="s">
        <v>100</v>
      </c>
      <c r="Q86" s="220" t="s">
        <v>101</v>
      </c>
      <c r="R86" s="220" t="s">
        <v>102</v>
      </c>
      <c r="S86" s="220" t="s">
        <v>103</v>
      </c>
      <c r="T86" s="221" t="s">
        <v>104</v>
      </c>
    </row>
    <row r="87" spans="2:65" s="174" customFormat="1" ht="23.1" customHeight="1" x14ac:dyDescent="0.25">
      <c r="B87" s="175"/>
      <c r="C87" s="222" t="s">
        <v>105</v>
      </c>
      <c r="J87" s="223">
        <f>J88</f>
        <v>0</v>
      </c>
      <c r="L87" s="175"/>
      <c r="M87" s="224"/>
      <c r="N87" s="180"/>
      <c r="O87" s="180"/>
      <c r="P87" s="225" t="e">
        <f>P88</f>
        <v>#REF!</v>
      </c>
      <c r="Q87" s="180"/>
      <c r="R87" s="225" t="e">
        <f>R88</f>
        <v>#REF!</v>
      </c>
      <c r="S87" s="180"/>
      <c r="T87" s="226" t="e">
        <f>T88</f>
        <v>#REF!</v>
      </c>
      <c r="AT87" s="167" t="s">
        <v>69</v>
      </c>
      <c r="AU87" s="167" t="s">
        <v>92</v>
      </c>
      <c r="BK87" s="227" t="e">
        <f>BK88</f>
        <v>#REF!</v>
      </c>
    </row>
    <row r="88" spans="2:65" s="228" customFormat="1" ht="26.1" customHeight="1" x14ac:dyDescent="0.2">
      <c r="B88" s="229"/>
      <c r="D88" s="230" t="s">
        <v>69</v>
      </c>
      <c r="E88" s="231" t="s">
        <v>136</v>
      </c>
      <c r="F88" s="231" t="s">
        <v>452</v>
      </c>
      <c r="J88" s="232">
        <f>J89</f>
        <v>0</v>
      </c>
      <c r="L88" s="229"/>
      <c r="M88" s="233"/>
      <c r="P88" s="234" t="e">
        <f>#REF!+#REF!+P89</f>
        <v>#REF!</v>
      </c>
      <c r="R88" s="234" t="e">
        <f>#REF!+#REF!+R89</f>
        <v>#REF!</v>
      </c>
      <c r="T88" s="235" t="e">
        <f>#REF!+#REF!+T89</f>
        <v>#REF!</v>
      </c>
      <c r="AR88" s="230" t="s">
        <v>75</v>
      </c>
      <c r="AT88" s="237" t="s">
        <v>69</v>
      </c>
      <c r="AU88" s="237" t="s">
        <v>70</v>
      </c>
      <c r="AY88" s="230" t="s">
        <v>106</v>
      </c>
      <c r="BK88" s="238" t="e">
        <f>#REF!+#REF!+BK89</f>
        <v>#REF!</v>
      </c>
    </row>
    <row r="89" spans="2:65" s="228" customFormat="1" ht="23.1" customHeight="1" x14ac:dyDescent="0.2">
      <c r="B89" s="229"/>
      <c r="D89" s="230" t="s">
        <v>69</v>
      </c>
      <c r="E89" s="239" t="s">
        <v>138</v>
      </c>
      <c r="F89" s="239" t="s">
        <v>139</v>
      </c>
      <c r="J89" s="240">
        <f>BK89</f>
        <v>0</v>
      </c>
      <c r="K89" s="228">
        <f>J89*1.21</f>
        <v>0</v>
      </c>
      <c r="L89" s="229"/>
      <c r="M89" s="233"/>
      <c r="P89" s="234">
        <f>SUM(P90:P146)</f>
        <v>0</v>
      </c>
      <c r="R89" s="234">
        <f>SUM(R90:R146)</f>
        <v>0</v>
      </c>
      <c r="T89" s="235">
        <f>SUM(T90:T146)</f>
        <v>0</v>
      </c>
      <c r="AR89" s="230" t="s">
        <v>75</v>
      </c>
      <c r="AT89" s="237" t="s">
        <v>69</v>
      </c>
      <c r="AU89" s="237" t="s">
        <v>75</v>
      </c>
      <c r="AY89" s="230" t="s">
        <v>106</v>
      </c>
      <c r="BK89" s="238">
        <f>SUM(BK90:BK146)</f>
        <v>0</v>
      </c>
    </row>
    <row r="90" spans="2:65" s="174" customFormat="1" ht="78" customHeight="1" x14ac:dyDescent="0.2">
      <c r="B90" s="175"/>
      <c r="C90" s="241" t="s">
        <v>111</v>
      </c>
      <c r="D90" s="241" t="s">
        <v>120</v>
      </c>
      <c r="E90" s="242" t="s">
        <v>205</v>
      </c>
      <c r="F90" s="243" t="s">
        <v>206</v>
      </c>
      <c r="G90" s="244" t="s">
        <v>112</v>
      </c>
      <c r="H90" s="245">
        <v>1</v>
      </c>
      <c r="I90" s="165">
        <v>0</v>
      </c>
      <c r="J90" s="246">
        <f>ROUND(I90*H90,2)</f>
        <v>0</v>
      </c>
      <c r="K90" s="243" t="s">
        <v>137</v>
      </c>
      <c r="L90" s="247"/>
      <c r="M90" s="248" t="s">
        <v>3</v>
      </c>
      <c r="N90" s="249" t="s">
        <v>41</v>
      </c>
      <c r="O90" s="250">
        <v>0</v>
      </c>
      <c r="P90" s="250">
        <f>O90*H90</f>
        <v>0</v>
      </c>
      <c r="Q90" s="250">
        <v>0</v>
      </c>
      <c r="R90" s="250">
        <f>Q90*H90</f>
        <v>0</v>
      </c>
      <c r="S90" s="250">
        <v>0</v>
      </c>
      <c r="T90" s="251">
        <f>S90*H90</f>
        <v>0</v>
      </c>
      <c r="AR90" s="252" t="s">
        <v>134</v>
      </c>
      <c r="AT90" s="252" t="s">
        <v>120</v>
      </c>
      <c r="AU90" s="252" t="s">
        <v>76</v>
      </c>
      <c r="AY90" s="167" t="s">
        <v>106</v>
      </c>
      <c r="BE90" s="253">
        <f>IF(N90="základní",J90,0)</f>
        <v>0</v>
      </c>
      <c r="BF90" s="253">
        <f>IF(N90="snížená",J90,0)</f>
        <v>0</v>
      </c>
      <c r="BG90" s="253">
        <f>IF(N90="zákl. přenesená",J90,0)</f>
        <v>0</v>
      </c>
      <c r="BH90" s="253">
        <f>IF(N90="sníž. přenesená",J90,0)</f>
        <v>0</v>
      </c>
      <c r="BI90" s="253">
        <f>IF(N90="nulová",J90,0)</f>
        <v>0</v>
      </c>
      <c r="BJ90" s="167" t="s">
        <v>75</v>
      </c>
      <c r="BK90" s="253">
        <f>ROUND(I90*H90,2)</f>
        <v>0</v>
      </c>
      <c r="BL90" s="167" t="s">
        <v>107</v>
      </c>
      <c r="BM90" s="252" t="s">
        <v>207</v>
      </c>
    </row>
    <row r="91" spans="2:65" s="174" customFormat="1" ht="136.5" x14ac:dyDescent="0.2">
      <c r="B91" s="175"/>
      <c r="D91" s="254" t="s">
        <v>108</v>
      </c>
      <c r="F91" s="255" t="s">
        <v>208</v>
      </c>
      <c r="L91" s="175"/>
      <c r="M91" s="256"/>
      <c r="T91" s="257"/>
      <c r="AT91" s="167" t="s">
        <v>108</v>
      </c>
      <c r="AU91" s="167" t="s">
        <v>76</v>
      </c>
    </row>
    <row r="92" spans="2:65" s="174" customFormat="1" ht="19.5" x14ac:dyDescent="0.2">
      <c r="B92" s="175"/>
      <c r="D92" s="254" t="s">
        <v>110</v>
      </c>
      <c r="F92" s="258" t="s">
        <v>148</v>
      </c>
      <c r="L92" s="175"/>
      <c r="M92" s="256"/>
      <c r="T92" s="257"/>
      <c r="AT92" s="167" t="s">
        <v>110</v>
      </c>
      <c r="AU92" s="167" t="s">
        <v>76</v>
      </c>
    </row>
    <row r="93" spans="2:65" s="174" customFormat="1" ht="76.349999999999994" customHeight="1" x14ac:dyDescent="0.2">
      <c r="B93" s="175"/>
      <c r="C93" s="241" t="s">
        <v>113</v>
      </c>
      <c r="D93" s="241" t="s">
        <v>120</v>
      </c>
      <c r="E93" s="242" t="s">
        <v>209</v>
      </c>
      <c r="F93" s="243" t="s">
        <v>150</v>
      </c>
      <c r="G93" s="244" t="s">
        <v>112</v>
      </c>
      <c r="H93" s="245">
        <v>1</v>
      </c>
      <c r="I93" s="165">
        <v>0</v>
      </c>
      <c r="J93" s="246">
        <f>ROUND(I93*H93,2)</f>
        <v>0</v>
      </c>
      <c r="K93" s="243" t="s">
        <v>137</v>
      </c>
      <c r="L93" s="247"/>
      <c r="M93" s="248" t="s">
        <v>3</v>
      </c>
      <c r="N93" s="249" t="s">
        <v>41</v>
      </c>
      <c r="O93" s="250">
        <v>0</v>
      </c>
      <c r="P93" s="250">
        <f>O93*H93</f>
        <v>0</v>
      </c>
      <c r="Q93" s="250">
        <v>0</v>
      </c>
      <c r="R93" s="250">
        <f>Q93*H93</f>
        <v>0</v>
      </c>
      <c r="S93" s="250">
        <v>0</v>
      </c>
      <c r="T93" s="251">
        <f>S93*H93</f>
        <v>0</v>
      </c>
      <c r="AR93" s="252" t="s">
        <v>134</v>
      </c>
      <c r="AT93" s="252" t="s">
        <v>120</v>
      </c>
      <c r="AU93" s="252" t="s">
        <v>76</v>
      </c>
      <c r="AY93" s="167" t="s">
        <v>106</v>
      </c>
      <c r="BE93" s="253">
        <f>IF(N93="základní",J93,0)</f>
        <v>0</v>
      </c>
      <c r="BF93" s="253">
        <f>IF(N93="snížená",J93,0)</f>
        <v>0</v>
      </c>
      <c r="BG93" s="253">
        <f>IF(N93="zákl. přenesená",J93,0)</f>
        <v>0</v>
      </c>
      <c r="BH93" s="253">
        <f>IF(N93="sníž. přenesená",J93,0)</f>
        <v>0</v>
      </c>
      <c r="BI93" s="253">
        <f>IF(N93="nulová",J93,0)</f>
        <v>0</v>
      </c>
      <c r="BJ93" s="167" t="s">
        <v>75</v>
      </c>
      <c r="BK93" s="253">
        <f>ROUND(I93*H93,2)</f>
        <v>0</v>
      </c>
      <c r="BL93" s="167" t="s">
        <v>107</v>
      </c>
      <c r="BM93" s="252" t="s">
        <v>210</v>
      </c>
    </row>
    <row r="94" spans="2:65" s="174" customFormat="1" ht="68.25" x14ac:dyDescent="0.2">
      <c r="B94" s="175"/>
      <c r="D94" s="254" t="s">
        <v>108</v>
      </c>
      <c r="F94" s="255" t="s">
        <v>152</v>
      </c>
      <c r="L94" s="175"/>
      <c r="M94" s="256"/>
      <c r="T94" s="257"/>
      <c r="AT94" s="167" t="s">
        <v>108</v>
      </c>
      <c r="AU94" s="167" t="s">
        <v>76</v>
      </c>
    </row>
    <row r="95" spans="2:65" s="174" customFormat="1" ht="19.5" x14ac:dyDescent="0.2">
      <c r="B95" s="175"/>
      <c r="D95" s="254" t="s">
        <v>110</v>
      </c>
      <c r="F95" s="258" t="s">
        <v>153</v>
      </c>
      <c r="L95" s="175"/>
      <c r="M95" s="256"/>
      <c r="T95" s="257"/>
      <c r="AT95" s="167" t="s">
        <v>110</v>
      </c>
      <c r="AU95" s="167" t="s">
        <v>76</v>
      </c>
    </row>
    <row r="96" spans="2:65" s="174" customFormat="1" ht="76.349999999999994" customHeight="1" x14ac:dyDescent="0.2">
      <c r="B96" s="175"/>
      <c r="C96" s="241" t="s">
        <v>114</v>
      </c>
      <c r="D96" s="241" t="s">
        <v>120</v>
      </c>
      <c r="E96" s="242" t="s">
        <v>211</v>
      </c>
      <c r="F96" s="243" t="s">
        <v>155</v>
      </c>
      <c r="G96" s="244" t="s">
        <v>112</v>
      </c>
      <c r="H96" s="245">
        <v>2</v>
      </c>
      <c r="I96" s="165">
        <v>0</v>
      </c>
      <c r="J96" s="246">
        <f>ROUND(I96*H96,2)</f>
        <v>0</v>
      </c>
      <c r="K96" s="243" t="s">
        <v>137</v>
      </c>
      <c r="L96" s="247"/>
      <c r="M96" s="248" t="s">
        <v>3</v>
      </c>
      <c r="N96" s="249" t="s">
        <v>41</v>
      </c>
      <c r="O96" s="250">
        <v>0</v>
      </c>
      <c r="P96" s="250">
        <f>O96*H96</f>
        <v>0</v>
      </c>
      <c r="Q96" s="250">
        <v>0</v>
      </c>
      <c r="R96" s="250">
        <f>Q96*H96</f>
        <v>0</v>
      </c>
      <c r="S96" s="250">
        <v>0</v>
      </c>
      <c r="T96" s="251">
        <f>S96*H96</f>
        <v>0</v>
      </c>
      <c r="AR96" s="252" t="s">
        <v>134</v>
      </c>
      <c r="AT96" s="252" t="s">
        <v>120</v>
      </c>
      <c r="AU96" s="252" t="s">
        <v>76</v>
      </c>
      <c r="AY96" s="167" t="s">
        <v>106</v>
      </c>
      <c r="BE96" s="253">
        <f>IF(N96="základní",J96,0)</f>
        <v>0</v>
      </c>
      <c r="BF96" s="253">
        <f>IF(N96="snížená",J96,0)</f>
        <v>0</v>
      </c>
      <c r="BG96" s="253">
        <f>IF(N96="zákl. přenesená",J96,0)</f>
        <v>0</v>
      </c>
      <c r="BH96" s="253">
        <f>IF(N96="sníž. přenesená",J96,0)</f>
        <v>0</v>
      </c>
      <c r="BI96" s="253">
        <f>IF(N96="nulová",J96,0)</f>
        <v>0</v>
      </c>
      <c r="BJ96" s="167" t="s">
        <v>75</v>
      </c>
      <c r="BK96" s="253">
        <f>ROUND(I96*H96,2)</f>
        <v>0</v>
      </c>
      <c r="BL96" s="167" t="s">
        <v>107</v>
      </c>
      <c r="BM96" s="252" t="s">
        <v>212</v>
      </c>
    </row>
    <row r="97" spans="2:65" s="174" customFormat="1" ht="58.5" x14ac:dyDescent="0.2">
      <c r="B97" s="175"/>
      <c r="D97" s="254" t="s">
        <v>108</v>
      </c>
      <c r="F97" s="255" t="s">
        <v>157</v>
      </c>
      <c r="L97" s="175"/>
      <c r="M97" s="256"/>
      <c r="T97" s="257"/>
      <c r="AT97" s="167" t="s">
        <v>108</v>
      </c>
      <c r="AU97" s="167" t="s">
        <v>76</v>
      </c>
    </row>
    <row r="98" spans="2:65" s="174" customFormat="1" ht="19.5" x14ac:dyDescent="0.2">
      <c r="B98" s="175"/>
      <c r="D98" s="254" t="s">
        <v>110</v>
      </c>
      <c r="F98" s="258" t="s">
        <v>158</v>
      </c>
      <c r="L98" s="175"/>
      <c r="M98" s="256"/>
      <c r="T98" s="257"/>
      <c r="AT98" s="167" t="s">
        <v>110</v>
      </c>
      <c r="AU98" s="167" t="s">
        <v>76</v>
      </c>
    </row>
    <row r="99" spans="2:65" s="174" customFormat="1" ht="76.349999999999994" customHeight="1" x14ac:dyDescent="0.2">
      <c r="B99" s="175"/>
      <c r="C99" s="241" t="s">
        <v>115</v>
      </c>
      <c r="D99" s="241" t="s">
        <v>120</v>
      </c>
      <c r="E99" s="242" t="s">
        <v>213</v>
      </c>
      <c r="F99" s="243" t="s">
        <v>160</v>
      </c>
      <c r="G99" s="244" t="s">
        <v>112</v>
      </c>
      <c r="H99" s="245">
        <v>1</v>
      </c>
      <c r="I99" s="165">
        <v>0</v>
      </c>
      <c r="J99" s="246">
        <f>ROUND(I99*H99,2)</f>
        <v>0</v>
      </c>
      <c r="K99" s="243" t="s">
        <v>137</v>
      </c>
      <c r="L99" s="247"/>
      <c r="M99" s="248" t="s">
        <v>3</v>
      </c>
      <c r="N99" s="249" t="s">
        <v>41</v>
      </c>
      <c r="O99" s="250">
        <v>0</v>
      </c>
      <c r="P99" s="250">
        <f>O99*H99</f>
        <v>0</v>
      </c>
      <c r="Q99" s="250">
        <v>0</v>
      </c>
      <c r="R99" s="250">
        <f>Q99*H99</f>
        <v>0</v>
      </c>
      <c r="S99" s="250">
        <v>0</v>
      </c>
      <c r="T99" s="251">
        <f>S99*H99</f>
        <v>0</v>
      </c>
      <c r="AR99" s="252" t="s">
        <v>134</v>
      </c>
      <c r="AT99" s="252" t="s">
        <v>120</v>
      </c>
      <c r="AU99" s="252" t="s">
        <v>76</v>
      </c>
      <c r="AY99" s="167" t="s">
        <v>106</v>
      </c>
      <c r="BE99" s="253">
        <f>IF(N99="základní",J99,0)</f>
        <v>0</v>
      </c>
      <c r="BF99" s="253">
        <f>IF(N99="snížená",J99,0)</f>
        <v>0</v>
      </c>
      <c r="BG99" s="253">
        <f>IF(N99="zákl. přenesená",J99,0)</f>
        <v>0</v>
      </c>
      <c r="BH99" s="253">
        <f>IF(N99="sníž. přenesená",J99,0)</f>
        <v>0</v>
      </c>
      <c r="BI99" s="253">
        <f>IF(N99="nulová",J99,0)</f>
        <v>0</v>
      </c>
      <c r="BJ99" s="167" t="s">
        <v>75</v>
      </c>
      <c r="BK99" s="253">
        <f>ROUND(I99*H99,2)</f>
        <v>0</v>
      </c>
      <c r="BL99" s="167" t="s">
        <v>107</v>
      </c>
      <c r="BM99" s="252" t="s">
        <v>214</v>
      </c>
    </row>
    <row r="100" spans="2:65" s="174" customFormat="1" ht="58.5" x14ac:dyDescent="0.2">
      <c r="B100" s="175"/>
      <c r="D100" s="254" t="s">
        <v>108</v>
      </c>
      <c r="F100" s="255" t="s">
        <v>162</v>
      </c>
      <c r="L100" s="175"/>
      <c r="M100" s="256"/>
      <c r="T100" s="257"/>
      <c r="AT100" s="167" t="s">
        <v>108</v>
      </c>
      <c r="AU100" s="167" t="s">
        <v>76</v>
      </c>
    </row>
    <row r="101" spans="2:65" s="174" customFormat="1" ht="19.5" x14ac:dyDescent="0.2">
      <c r="B101" s="175"/>
      <c r="D101" s="254" t="s">
        <v>110</v>
      </c>
      <c r="F101" s="258" t="s">
        <v>163</v>
      </c>
      <c r="L101" s="175"/>
      <c r="M101" s="256"/>
      <c r="T101" s="257"/>
      <c r="AT101" s="167" t="s">
        <v>110</v>
      </c>
      <c r="AU101" s="167" t="s">
        <v>76</v>
      </c>
    </row>
    <row r="102" spans="2:65" s="174" customFormat="1" ht="76.349999999999994" customHeight="1" x14ac:dyDescent="0.2">
      <c r="B102" s="175"/>
      <c r="C102" s="241" t="s">
        <v>116</v>
      </c>
      <c r="D102" s="241" t="s">
        <v>120</v>
      </c>
      <c r="E102" s="242" t="s">
        <v>215</v>
      </c>
      <c r="F102" s="243" t="s">
        <v>165</v>
      </c>
      <c r="G102" s="244" t="s">
        <v>112</v>
      </c>
      <c r="H102" s="245">
        <v>1</v>
      </c>
      <c r="I102" s="165">
        <v>0</v>
      </c>
      <c r="J102" s="246">
        <f>ROUND(I102*H102,2)</f>
        <v>0</v>
      </c>
      <c r="K102" s="243" t="s">
        <v>137</v>
      </c>
      <c r="L102" s="247"/>
      <c r="M102" s="248" t="s">
        <v>3</v>
      </c>
      <c r="N102" s="249" t="s">
        <v>41</v>
      </c>
      <c r="O102" s="250">
        <v>0</v>
      </c>
      <c r="P102" s="250">
        <f>O102*H102</f>
        <v>0</v>
      </c>
      <c r="Q102" s="250">
        <v>0</v>
      </c>
      <c r="R102" s="250">
        <f>Q102*H102</f>
        <v>0</v>
      </c>
      <c r="S102" s="250">
        <v>0</v>
      </c>
      <c r="T102" s="251">
        <f>S102*H102</f>
        <v>0</v>
      </c>
      <c r="AR102" s="252" t="s">
        <v>134</v>
      </c>
      <c r="AT102" s="252" t="s">
        <v>120</v>
      </c>
      <c r="AU102" s="252" t="s">
        <v>76</v>
      </c>
      <c r="AY102" s="167" t="s">
        <v>106</v>
      </c>
      <c r="BE102" s="253">
        <f>IF(N102="základní",J102,0)</f>
        <v>0</v>
      </c>
      <c r="BF102" s="253">
        <f>IF(N102="snížená",J102,0)</f>
        <v>0</v>
      </c>
      <c r="BG102" s="253">
        <f>IF(N102="zákl. přenesená",J102,0)</f>
        <v>0</v>
      </c>
      <c r="BH102" s="253">
        <f>IF(N102="sníž. přenesená",J102,0)</f>
        <v>0</v>
      </c>
      <c r="BI102" s="253">
        <f>IF(N102="nulová",J102,0)</f>
        <v>0</v>
      </c>
      <c r="BJ102" s="167" t="s">
        <v>75</v>
      </c>
      <c r="BK102" s="253">
        <f>ROUND(I102*H102,2)</f>
        <v>0</v>
      </c>
      <c r="BL102" s="167" t="s">
        <v>107</v>
      </c>
      <c r="BM102" s="252" t="s">
        <v>216</v>
      </c>
    </row>
    <row r="103" spans="2:65" s="174" customFormat="1" ht="58.5" x14ac:dyDescent="0.2">
      <c r="B103" s="175"/>
      <c r="D103" s="254" t="s">
        <v>108</v>
      </c>
      <c r="F103" s="255" t="s">
        <v>167</v>
      </c>
      <c r="L103" s="175"/>
      <c r="M103" s="256"/>
      <c r="T103" s="257"/>
      <c r="AT103" s="167" t="s">
        <v>108</v>
      </c>
      <c r="AU103" s="167" t="s">
        <v>76</v>
      </c>
    </row>
    <row r="104" spans="2:65" s="174" customFormat="1" ht="19.5" x14ac:dyDescent="0.2">
      <c r="B104" s="175"/>
      <c r="D104" s="254" t="s">
        <v>110</v>
      </c>
      <c r="F104" s="258" t="s">
        <v>168</v>
      </c>
      <c r="L104" s="175"/>
      <c r="M104" s="256"/>
      <c r="T104" s="257"/>
      <c r="AT104" s="167" t="s">
        <v>110</v>
      </c>
      <c r="AU104" s="167" t="s">
        <v>76</v>
      </c>
    </row>
    <row r="105" spans="2:65" s="174" customFormat="1" ht="44.25" customHeight="1" x14ac:dyDescent="0.2">
      <c r="B105" s="175"/>
      <c r="C105" s="241" t="s">
        <v>118</v>
      </c>
      <c r="D105" s="241" t="s">
        <v>120</v>
      </c>
      <c r="E105" s="242" t="s">
        <v>169</v>
      </c>
      <c r="F105" s="243" t="s">
        <v>170</v>
      </c>
      <c r="G105" s="244" t="s">
        <v>109</v>
      </c>
      <c r="H105" s="245">
        <v>3.2</v>
      </c>
      <c r="I105" s="165">
        <v>0</v>
      </c>
      <c r="J105" s="246">
        <f>ROUND(I105*H105,2)</f>
        <v>0</v>
      </c>
      <c r="K105" s="243" t="s">
        <v>137</v>
      </c>
      <c r="L105" s="247"/>
      <c r="M105" s="248" t="s">
        <v>3</v>
      </c>
      <c r="N105" s="249" t="s">
        <v>41</v>
      </c>
      <c r="O105" s="250">
        <v>0</v>
      </c>
      <c r="P105" s="250">
        <f>O105*H105</f>
        <v>0</v>
      </c>
      <c r="Q105" s="250">
        <v>0</v>
      </c>
      <c r="R105" s="250">
        <f>Q105*H105</f>
        <v>0</v>
      </c>
      <c r="S105" s="250">
        <v>0</v>
      </c>
      <c r="T105" s="251">
        <f>S105*H105</f>
        <v>0</v>
      </c>
      <c r="AR105" s="252" t="s">
        <v>134</v>
      </c>
      <c r="AT105" s="252" t="s">
        <v>120</v>
      </c>
      <c r="AU105" s="252" t="s">
        <v>76</v>
      </c>
      <c r="AY105" s="167" t="s">
        <v>106</v>
      </c>
      <c r="BE105" s="253">
        <f>IF(N105="základní",J105,0)</f>
        <v>0</v>
      </c>
      <c r="BF105" s="253">
        <f>IF(N105="snížená",J105,0)</f>
        <v>0</v>
      </c>
      <c r="BG105" s="253">
        <f>IF(N105="zákl. přenesená",J105,0)</f>
        <v>0</v>
      </c>
      <c r="BH105" s="253">
        <f>IF(N105="sníž. přenesená",J105,0)</f>
        <v>0</v>
      </c>
      <c r="BI105" s="253">
        <f>IF(N105="nulová",J105,0)</f>
        <v>0</v>
      </c>
      <c r="BJ105" s="167" t="s">
        <v>75</v>
      </c>
      <c r="BK105" s="253">
        <f>ROUND(I105*H105,2)</f>
        <v>0</v>
      </c>
      <c r="BL105" s="167" t="s">
        <v>107</v>
      </c>
      <c r="BM105" s="252" t="s">
        <v>217</v>
      </c>
    </row>
    <row r="106" spans="2:65" s="174" customFormat="1" ht="29.25" x14ac:dyDescent="0.2">
      <c r="B106" s="175"/>
      <c r="D106" s="254" t="s">
        <v>108</v>
      </c>
      <c r="F106" s="255" t="s">
        <v>170</v>
      </c>
      <c r="L106" s="175"/>
      <c r="M106" s="256"/>
      <c r="T106" s="257"/>
      <c r="AT106" s="167" t="s">
        <v>108</v>
      </c>
      <c r="AU106" s="167" t="s">
        <v>76</v>
      </c>
    </row>
    <row r="107" spans="2:65" s="174" customFormat="1" ht="19.5" x14ac:dyDescent="0.2">
      <c r="B107" s="175"/>
      <c r="D107" s="254" t="s">
        <v>110</v>
      </c>
      <c r="F107" s="258" t="s">
        <v>172</v>
      </c>
      <c r="L107" s="175"/>
      <c r="M107" s="256"/>
      <c r="T107" s="257"/>
      <c r="AT107" s="167" t="s">
        <v>110</v>
      </c>
      <c r="AU107" s="167" t="s">
        <v>76</v>
      </c>
    </row>
    <row r="108" spans="2:65" s="174" customFormat="1" ht="62.85" customHeight="1" x14ac:dyDescent="0.2">
      <c r="B108" s="175"/>
      <c r="C108" s="241" t="s">
        <v>119</v>
      </c>
      <c r="D108" s="241" t="s">
        <v>120</v>
      </c>
      <c r="E108" s="242" t="s">
        <v>218</v>
      </c>
      <c r="F108" s="243" t="s">
        <v>219</v>
      </c>
      <c r="G108" s="244" t="s">
        <v>112</v>
      </c>
      <c r="H108" s="245">
        <v>1</v>
      </c>
      <c r="I108" s="165">
        <v>0</v>
      </c>
      <c r="J108" s="246">
        <f>ROUND(I108*H108,2)</f>
        <v>0</v>
      </c>
      <c r="K108" s="243" t="s">
        <v>137</v>
      </c>
      <c r="L108" s="247"/>
      <c r="M108" s="248" t="s">
        <v>3</v>
      </c>
      <c r="N108" s="249" t="s">
        <v>41</v>
      </c>
      <c r="O108" s="250">
        <v>0</v>
      </c>
      <c r="P108" s="250">
        <f>O108*H108</f>
        <v>0</v>
      </c>
      <c r="Q108" s="250">
        <v>0</v>
      </c>
      <c r="R108" s="250">
        <f>Q108*H108</f>
        <v>0</v>
      </c>
      <c r="S108" s="250">
        <v>0</v>
      </c>
      <c r="T108" s="251">
        <f>S108*H108</f>
        <v>0</v>
      </c>
      <c r="AR108" s="252" t="s">
        <v>134</v>
      </c>
      <c r="AT108" s="252" t="s">
        <v>120</v>
      </c>
      <c r="AU108" s="252" t="s">
        <v>76</v>
      </c>
      <c r="AY108" s="167" t="s">
        <v>106</v>
      </c>
      <c r="BE108" s="253">
        <f>IF(N108="základní",J108,0)</f>
        <v>0</v>
      </c>
      <c r="BF108" s="253">
        <f>IF(N108="snížená",J108,0)</f>
        <v>0</v>
      </c>
      <c r="BG108" s="253">
        <f>IF(N108="zákl. přenesená",J108,0)</f>
        <v>0</v>
      </c>
      <c r="BH108" s="253">
        <f>IF(N108="sníž. přenesená",J108,0)</f>
        <v>0</v>
      </c>
      <c r="BI108" s="253">
        <f>IF(N108="nulová",J108,0)</f>
        <v>0</v>
      </c>
      <c r="BJ108" s="167" t="s">
        <v>75</v>
      </c>
      <c r="BK108" s="253">
        <f>ROUND(I108*H108,2)</f>
        <v>0</v>
      </c>
      <c r="BL108" s="167" t="s">
        <v>107</v>
      </c>
      <c r="BM108" s="252" t="s">
        <v>220</v>
      </c>
    </row>
    <row r="109" spans="2:65" s="174" customFormat="1" ht="39" x14ac:dyDescent="0.2">
      <c r="B109" s="175"/>
      <c r="D109" s="254" t="s">
        <v>108</v>
      </c>
      <c r="F109" s="255" t="s">
        <v>219</v>
      </c>
      <c r="L109" s="175"/>
      <c r="M109" s="256"/>
      <c r="T109" s="257"/>
      <c r="AT109" s="167" t="s">
        <v>108</v>
      </c>
      <c r="AU109" s="167" t="s">
        <v>76</v>
      </c>
    </row>
    <row r="110" spans="2:65" s="174" customFormat="1" ht="19.5" x14ac:dyDescent="0.2">
      <c r="B110" s="175"/>
      <c r="D110" s="254" t="s">
        <v>110</v>
      </c>
      <c r="F110" s="258" t="s">
        <v>221</v>
      </c>
      <c r="L110" s="175"/>
      <c r="M110" s="256"/>
      <c r="T110" s="257"/>
      <c r="AT110" s="167" t="s">
        <v>110</v>
      </c>
      <c r="AU110" s="167" t="s">
        <v>76</v>
      </c>
    </row>
    <row r="111" spans="2:65" s="174" customFormat="1" ht="33" customHeight="1" x14ac:dyDescent="0.2">
      <c r="B111" s="175"/>
      <c r="C111" s="241" t="s">
        <v>121</v>
      </c>
      <c r="D111" s="241" t="s">
        <v>120</v>
      </c>
      <c r="E111" s="242" t="s">
        <v>173</v>
      </c>
      <c r="F111" s="243" t="s">
        <v>174</v>
      </c>
      <c r="G111" s="244" t="s">
        <v>112</v>
      </c>
      <c r="H111" s="245">
        <v>1</v>
      </c>
      <c r="I111" s="165">
        <v>0</v>
      </c>
      <c r="J111" s="246">
        <f>ROUND(I111*H111,2)</f>
        <v>0</v>
      </c>
      <c r="K111" s="243" t="s">
        <v>137</v>
      </c>
      <c r="L111" s="247"/>
      <c r="M111" s="248" t="s">
        <v>3</v>
      </c>
      <c r="N111" s="249" t="s">
        <v>41</v>
      </c>
      <c r="O111" s="250">
        <v>0</v>
      </c>
      <c r="P111" s="250">
        <f>O111*H111</f>
        <v>0</v>
      </c>
      <c r="Q111" s="250">
        <v>0</v>
      </c>
      <c r="R111" s="250">
        <f>Q111*H111</f>
        <v>0</v>
      </c>
      <c r="S111" s="250">
        <v>0</v>
      </c>
      <c r="T111" s="251">
        <f>S111*H111</f>
        <v>0</v>
      </c>
      <c r="AR111" s="252" t="s">
        <v>134</v>
      </c>
      <c r="AT111" s="252" t="s">
        <v>120</v>
      </c>
      <c r="AU111" s="252" t="s">
        <v>76</v>
      </c>
      <c r="AY111" s="167" t="s">
        <v>106</v>
      </c>
      <c r="BE111" s="253">
        <f>IF(N111="základní",J111,0)</f>
        <v>0</v>
      </c>
      <c r="BF111" s="253">
        <f>IF(N111="snížená",J111,0)</f>
        <v>0</v>
      </c>
      <c r="BG111" s="253">
        <f>IF(N111="zákl. přenesená",J111,0)</f>
        <v>0</v>
      </c>
      <c r="BH111" s="253">
        <f>IF(N111="sníž. přenesená",J111,0)</f>
        <v>0</v>
      </c>
      <c r="BI111" s="253">
        <f>IF(N111="nulová",J111,0)</f>
        <v>0</v>
      </c>
      <c r="BJ111" s="167" t="s">
        <v>75</v>
      </c>
      <c r="BK111" s="253">
        <f>ROUND(I111*H111,2)</f>
        <v>0</v>
      </c>
      <c r="BL111" s="167" t="s">
        <v>107</v>
      </c>
      <c r="BM111" s="252" t="s">
        <v>222</v>
      </c>
    </row>
    <row r="112" spans="2:65" s="174" customFormat="1" ht="19.5" x14ac:dyDescent="0.2">
      <c r="B112" s="175"/>
      <c r="D112" s="254" t="s">
        <v>108</v>
      </c>
      <c r="F112" s="255" t="s">
        <v>174</v>
      </c>
      <c r="L112" s="175"/>
      <c r="M112" s="256"/>
      <c r="T112" s="257"/>
      <c r="AT112" s="167" t="s">
        <v>108</v>
      </c>
      <c r="AU112" s="167" t="s">
        <v>76</v>
      </c>
    </row>
    <row r="113" spans="2:65" s="174" customFormat="1" ht="19.5" x14ac:dyDescent="0.2">
      <c r="B113" s="175"/>
      <c r="D113" s="254" t="s">
        <v>110</v>
      </c>
      <c r="F113" s="258" t="s">
        <v>223</v>
      </c>
      <c r="L113" s="175"/>
      <c r="M113" s="256"/>
      <c r="T113" s="257"/>
      <c r="AT113" s="167" t="s">
        <v>110</v>
      </c>
      <c r="AU113" s="167" t="s">
        <v>76</v>
      </c>
    </row>
    <row r="114" spans="2:65" s="174" customFormat="1" ht="24.2" customHeight="1" x14ac:dyDescent="0.2">
      <c r="B114" s="175"/>
      <c r="C114" s="241" t="s">
        <v>122</v>
      </c>
      <c r="D114" s="241" t="s">
        <v>120</v>
      </c>
      <c r="E114" s="242" t="s">
        <v>177</v>
      </c>
      <c r="F114" s="243" t="s">
        <v>178</v>
      </c>
      <c r="G114" s="244" t="s">
        <v>112</v>
      </c>
      <c r="H114" s="245">
        <v>1</v>
      </c>
      <c r="I114" s="165">
        <v>0</v>
      </c>
      <c r="J114" s="246">
        <f>ROUND(I114*H114,2)</f>
        <v>0</v>
      </c>
      <c r="K114" s="243" t="s">
        <v>137</v>
      </c>
      <c r="L114" s="247"/>
      <c r="M114" s="248" t="s">
        <v>3</v>
      </c>
      <c r="N114" s="249" t="s">
        <v>41</v>
      </c>
      <c r="O114" s="250">
        <v>0</v>
      </c>
      <c r="P114" s="250">
        <f>O114*H114</f>
        <v>0</v>
      </c>
      <c r="Q114" s="250">
        <v>0</v>
      </c>
      <c r="R114" s="250">
        <f>Q114*H114</f>
        <v>0</v>
      </c>
      <c r="S114" s="250">
        <v>0</v>
      </c>
      <c r="T114" s="251">
        <f>S114*H114</f>
        <v>0</v>
      </c>
      <c r="AR114" s="252" t="s">
        <v>134</v>
      </c>
      <c r="AT114" s="252" t="s">
        <v>120</v>
      </c>
      <c r="AU114" s="252" t="s">
        <v>76</v>
      </c>
      <c r="AY114" s="167" t="s">
        <v>106</v>
      </c>
      <c r="BE114" s="253">
        <f>IF(N114="základní",J114,0)</f>
        <v>0</v>
      </c>
      <c r="BF114" s="253">
        <f>IF(N114="snížená",J114,0)</f>
        <v>0</v>
      </c>
      <c r="BG114" s="253">
        <f>IF(N114="zákl. přenesená",J114,0)</f>
        <v>0</v>
      </c>
      <c r="BH114" s="253">
        <f>IF(N114="sníž. přenesená",J114,0)</f>
        <v>0</v>
      </c>
      <c r="BI114" s="253">
        <f>IF(N114="nulová",J114,0)</f>
        <v>0</v>
      </c>
      <c r="BJ114" s="167" t="s">
        <v>75</v>
      </c>
      <c r="BK114" s="253">
        <f>ROUND(I114*H114,2)</f>
        <v>0</v>
      </c>
      <c r="BL114" s="167" t="s">
        <v>107</v>
      </c>
      <c r="BM114" s="252" t="s">
        <v>224</v>
      </c>
    </row>
    <row r="115" spans="2:65" s="174" customFormat="1" ht="19.5" x14ac:dyDescent="0.2">
      <c r="B115" s="175"/>
      <c r="D115" s="254" t="s">
        <v>108</v>
      </c>
      <c r="F115" s="255" t="s">
        <v>178</v>
      </c>
      <c r="L115" s="175"/>
      <c r="M115" s="256"/>
      <c r="T115" s="257"/>
      <c r="AT115" s="167" t="s">
        <v>108</v>
      </c>
      <c r="AU115" s="167" t="s">
        <v>76</v>
      </c>
    </row>
    <row r="116" spans="2:65" s="174" customFormat="1" ht="19.5" x14ac:dyDescent="0.2">
      <c r="B116" s="175"/>
      <c r="D116" s="254" t="s">
        <v>110</v>
      </c>
      <c r="F116" s="258" t="s">
        <v>180</v>
      </c>
      <c r="L116" s="175"/>
      <c r="M116" s="256"/>
      <c r="T116" s="257"/>
      <c r="AT116" s="167" t="s">
        <v>110</v>
      </c>
      <c r="AU116" s="167" t="s">
        <v>76</v>
      </c>
    </row>
    <row r="117" spans="2:65" s="174" customFormat="1" ht="66.75" customHeight="1" x14ac:dyDescent="0.2">
      <c r="B117" s="175"/>
      <c r="C117" s="241" t="s">
        <v>123</v>
      </c>
      <c r="D117" s="241" t="s">
        <v>120</v>
      </c>
      <c r="E117" s="242" t="s">
        <v>225</v>
      </c>
      <c r="F117" s="243" t="s">
        <v>226</v>
      </c>
      <c r="G117" s="244" t="s">
        <v>112</v>
      </c>
      <c r="H117" s="245">
        <v>7</v>
      </c>
      <c r="I117" s="165">
        <v>0</v>
      </c>
      <c r="J117" s="246">
        <f>ROUND(I117*H117,2)</f>
        <v>0</v>
      </c>
      <c r="K117" s="243" t="s">
        <v>137</v>
      </c>
      <c r="L117" s="247"/>
      <c r="M117" s="248" t="s">
        <v>3</v>
      </c>
      <c r="N117" s="249" t="s">
        <v>41</v>
      </c>
      <c r="O117" s="250">
        <v>0</v>
      </c>
      <c r="P117" s="250">
        <f>O117*H117</f>
        <v>0</v>
      </c>
      <c r="Q117" s="250">
        <v>0</v>
      </c>
      <c r="R117" s="250">
        <f>Q117*H117</f>
        <v>0</v>
      </c>
      <c r="S117" s="250">
        <v>0</v>
      </c>
      <c r="T117" s="251">
        <f>S117*H117</f>
        <v>0</v>
      </c>
      <c r="AR117" s="252" t="s">
        <v>134</v>
      </c>
      <c r="AT117" s="252" t="s">
        <v>120</v>
      </c>
      <c r="AU117" s="252" t="s">
        <v>76</v>
      </c>
      <c r="AY117" s="167" t="s">
        <v>106</v>
      </c>
      <c r="BE117" s="253">
        <f>IF(N117="základní",J117,0)</f>
        <v>0</v>
      </c>
      <c r="BF117" s="253">
        <f>IF(N117="snížená",J117,0)</f>
        <v>0</v>
      </c>
      <c r="BG117" s="253">
        <f>IF(N117="zákl. přenesená",J117,0)</f>
        <v>0</v>
      </c>
      <c r="BH117" s="253">
        <f>IF(N117="sníž. přenesená",J117,0)</f>
        <v>0</v>
      </c>
      <c r="BI117" s="253">
        <f>IF(N117="nulová",J117,0)</f>
        <v>0</v>
      </c>
      <c r="BJ117" s="167" t="s">
        <v>75</v>
      </c>
      <c r="BK117" s="253">
        <f>ROUND(I117*H117,2)</f>
        <v>0</v>
      </c>
      <c r="BL117" s="167" t="s">
        <v>107</v>
      </c>
      <c r="BM117" s="252" t="s">
        <v>227</v>
      </c>
    </row>
    <row r="118" spans="2:65" s="174" customFormat="1" ht="48.75" x14ac:dyDescent="0.2">
      <c r="B118" s="175"/>
      <c r="D118" s="254" t="s">
        <v>108</v>
      </c>
      <c r="F118" s="255" t="s">
        <v>228</v>
      </c>
      <c r="L118" s="175"/>
      <c r="M118" s="256"/>
      <c r="T118" s="257"/>
      <c r="AT118" s="167" t="s">
        <v>108</v>
      </c>
      <c r="AU118" s="167" t="s">
        <v>76</v>
      </c>
    </row>
    <row r="119" spans="2:65" s="174" customFormat="1" ht="19.5" x14ac:dyDescent="0.2">
      <c r="B119" s="175"/>
      <c r="D119" s="254" t="s">
        <v>110</v>
      </c>
      <c r="F119" s="258" t="s">
        <v>229</v>
      </c>
      <c r="L119" s="175"/>
      <c r="M119" s="256"/>
      <c r="T119" s="257"/>
      <c r="AT119" s="167" t="s">
        <v>110</v>
      </c>
      <c r="AU119" s="167" t="s">
        <v>76</v>
      </c>
    </row>
    <row r="120" spans="2:65" s="174" customFormat="1" ht="66.75" customHeight="1" x14ac:dyDescent="0.2">
      <c r="B120" s="175"/>
      <c r="C120" s="241" t="s">
        <v>124</v>
      </c>
      <c r="D120" s="241" t="s">
        <v>120</v>
      </c>
      <c r="E120" s="242" t="s">
        <v>230</v>
      </c>
      <c r="F120" s="243" t="s">
        <v>231</v>
      </c>
      <c r="G120" s="244" t="s">
        <v>112</v>
      </c>
      <c r="H120" s="245">
        <v>7</v>
      </c>
      <c r="I120" s="165">
        <v>0</v>
      </c>
      <c r="J120" s="246">
        <f>ROUND(I120*H120,2)</f>
        <v>0</v>
      </c>
      <c r="K120" s="243" t="s">
        <v>3</v>
      </c>
      <c r="L120" s="247"/>
      <c r="M120" s="248" t="s">
        <v>3</v>
      </c>
      <c r="N120" s="249" t="s">
        <v>41</v>
      </c>
      <c r="O120" s="250">
        <v>0</v>
      </c>
      <c r="P120" s="250">
        <f>O120*H120</f>
        <v>0</v>
      </c>
      <c r="Q120" s="250">
        <v>0</v>
      </c>
      <c r="R120" s="250">
        <f>Q120*H120</f>
        <v>0</v>
      </c>
      <c r="S120" s="250">
        <v>0</v>
      </c>
      <c r="T120" s="251">
        <f>S120*H120</f>
        <v>0</v>
      </c>
      <c r="AR120" s="252" t="s">
        <v>134</v>
      </c>
      <c r="AT120" s="252" t="s">
        <v>120</v>
      </c>
      <c r="AU120" s="252" t="s">
        <v>76</v>
      </c>
      <c r="AY120" s="167" t="s">
        <v>106</v>
      </c>
      <c r="BE120" s="253">
        <f>IF(N120="základní",J120,0)</f>
        <v>0</v>
      </c>
      <c r="BF120" s="253">
        <f>IF(N120="snížená",J120,0)</f>
        <v>0</v>
      </c>
      <c r="BG120" s="253">
        <f>IF(N120="zákl. přenesená",J120,0)</f>
        <v>0</v>
      </c>
      <c r="BH120" s="253">
        <f>IF(N120="sníž. přenesená",J120,0)</f>
        <v>0</v>
      </c>
      <c r="BI120" s="253">
        <f>IF(N120="nulová",J120,0)</f>
        <v>0</v>
      </c>
      <c r="BJ120" s="167" t="s">
        <v>75</v>
      </c>
      <c r="BK120" s="253">
        <f>ROUND(I120*H120,2)</f>
        <v>0</v>
      </c>
      <c r="BL120" s="167" t="s">
        <v>107</v>
      </c>
      <c r="BM120" s="252" t="s">
        <v>232</v>
      </c>
    </row>
    <row r="121" spans="2:65" s="174" customFormat="1" ht="78" x14ac:dyDescent="0.2">
      <c r="B121" s="175"/>
      <c r="D121" s="254" t="s">
        <v>108</v>
      </c>
      <c r="F121" s="255" t="s">
        <v>233</v>
      </c>
      <c r="L121" s="175"/>
      <c r="M121" s="256"/>
      <c r="T121" s="257"/>
      <c r="AT121" s="167" t="s">
        <v>108</v>
      </c>
      <c r="AU121" s="167" t="s">
        <v>76</v>
      </c>
    </row>
    <row r="122" spans="2:65" s="174" customFormat="1" ht="19.5" x14ac:dyDescent="0.2">
      <c r="B122" s="175"/>
      <c r="D122" s="254" t="s">
        <v>110</v>
      </c>
      <c r="F122" s="258" t="s">
        <v>234</v>
      </c>
      <c r="L122" s="175"/>
      <c r="M122" s="256"/>
      <c r="T122" s="257"/>
      <c r="AT122" s="167" t="s">
        <v>110</v>
      </c>
      <c r="AU122" s="167" t="s">
        <v>76</v>
      </c>
    </row>
    <row r="123" spans="2:65" s="174" customFormat="1" ht="55.5" customHeight="1" x14ac:dyDescent="0.2">
      <c r="B123" s="175"/>
      <c r="C123" s="241" t="s">
        <v>125</v>
      </c>
      <c r="D123" s="241" t="s">
        <v>120</v>
      </c>
      <c r="E123" s="242" t="s">
        <v>235</v>
      </c>
      <c r="F123" s="243" t="s">
        <v>236</v>
      </c>
      <c r="G123" s="244" t="s">
        <v>112</v>
      </c>
      <c r="H123" s="245">
        <v>2</v>
      </c>
      <c r="I123" s="165">
        <v>0</v>
      </c>
      <c r="J123" s="246">
        <f>ROUND(I123*H123,2)</f>
        <v>0</v>
      </c>
      <c r="K123" s="243" t="s">
        <v>137</v>
      </c>
      <c r="L123" s="247"/>
      <c r="M123" s="248" t="s">
        <v>3</v>
      </c>
      <c r="N123" s="249" t="s">
        <v>41</v>
      </c>
      <c r="O123" s="250">
        <v>0</v>
      </c>
      <c r="P123" s="250">
        <f>O123*H123</f>
        <v>0</v>
      </c>
      <c r="Q123" s="250">
        <v>0</v>
      </c>
      <c r="R123" s="250">
        <f>Q123*H123</f>
        <v>0</v>
      </c>
      <c r="S123" s="250">
        <v>0</v>
      </c>
      <c r="T123" s="251">
        <f>S123*H123</f>
        <v>0</v>
      </c>
      <c r="AR123" s="252" t="s">
        <v>134</v>
      </c>
      <c r="AT123" s="252" t="s">
        <v>120</v>
      </c>
      <c r="AU123" s="252" t="s">
        <v>76</v>
      </c>
      <c r="AY123" s="167" t="s">
        <v>106</v>
      </c>
      <c r="BE123" s="253">
        <f>IF(N123="základní",J123,0)</f>
        <v>0</v>
      </c>
      <c r="BF123" s="253">
        <f>IF(N123="snížená",J123,0)</f>
        <v>0</v>
      </c>
      <c r="BG123" s="253">
        <f>IF(N123="zákl. přenesená",J123,0)</f>
        <v>0</v>
      </c>
      <c r="BH123" s="253">
        <f>IF(N123="sníž. přenesená",J123,0)</f>
        <v>0</v>
      </c>
      <c r="BI123" s="253">
        <f>IF(N123="nulová",J123,0)</f>
        <v>0</v>
      </c>
      <c r="BJ123" s="167" t="s">
        <v>75</v>
      </c>
      <c r="BK123" s="253">
        <f>ROUND(I123*H123,2)</f>
        <v>0</v>
      </c>
      <c r="BL123" s="167" t="s">
        <v>107</v>
      </c>
      <c r="BM123" s="252" t="s">
        <v>237</v>
      </c>
    </row>
    <row r="124" spans="2:65" s="174" customFormat="1" ht="29.25" x14ac:dyDescent="0.2">
      <c r="B124" s="175"/>
      <c r="D124" s="254" t="s">
        <v>108</v>
      </c>
      <c r="F124" s="255" t="s">
        <v>236</v>
      </c>
      <c r="L124" s="175"/>
      <c r="M124" s="256"/>
      <c r="T124" s="257"/>
      <c r="AT124" s="167" t="s">
        <v>108</v>
      </c>
      <c r="AU124" s="167" t="s">
        <v>76</v>
      </c>
    </row>
    <row r="125" spans="2:65" s="174" customFormat="1" ht="19.5" x14ac:dyDescent="0.2">
      <c r="B125" s="175"/>
      <c r="D125" s="254" t="s">
        <v>110</v>
      </c>
      <c r="F125" s="258" t="s">
        <v>238</v>
      </c>
      <c r="L125" s="175"/>
      <c r="M125" s="256"/>
      <c r="T125" s="257"/>
      <c r="AT125" s="167" t="s">
        <v>110</v>
      </c>
      <c r="AU125" s="167" t="s">
        <v>76</v>
      </c>
    </row>
    <row r="126" spans="2:65" s="174" customFormat="1" ht="33" customHeight="1" x14ac:dyDescent="0.2">
      <c r="B126" s="175"/>
      <c r="C126" s="241" t="s">
        <v>117</v>
      </c>
      <c r="D126" s="241" t="s">
        <v>120</v>
      </c>
      <c r="E126" s="242" t="s">
        <v>239</v>
      </c>
      <c r="F126" s="243" t="s">
        <v>240</v>
      </c>
      <c r="G126" s="244" t="s">
        <v>112</v>
      </c>
      <c r="H126" s="245">
        <v>2</v>
      </c>
      <c r="I126" s="165">
        <v>0</v>
      </c>
      <c r="J126" s="246">
        <f>ROUND(I126*H126,2)</f>
        <v>0</v>
      </c>
      <c r="K126" s="243" t="s">
        <v>137</v>
      </c>
      <c r="L126" s="247"/>
      <c r="M126" s="248" t="s">
        <v>3</v>
      </c>
      <c r="N126" s="249" t="s">
        <v>41</v>
      </c>
      <c r="O126" s="250">
        <v>0</v>
      </c>
      <c r="P126" s="250">
        <f>O126*H126</f>
        <v>0</v>
      </c>
      <c r="Q126" s="250">
        <v>0</v>
      </c>
      <c r="R126" s="250">
        <f>Q126*H126</f>
        <v>0</v>
      </c>
      <c r="S126" s="250">
        <v>0</v>
      </c>
      <c r="T126" s="251">
        <f>S126*H126</f>
        <v>0</v>
      </c>
      <c r="AR126" s="252" t="s">
        <v>134</v>
      </c>
      <c r="AT126" s="252" t="s">
        <v>120</v>
      </c>
      <c r="AU126" s="252" t="s">
        <v>76</v>
      </c>
      <c r="AY126" s="167" t="s">
        <v>106</v>
      </c>
      <c r="BE126" s="253">
        <f>IF(N126="základní",J126,0)</f>
        <v>0</v>
      </c>
      <c r="BF126" s="253">
        <f>IF(N126="snížená",J126,0)</f>
        <v>0</v>
      </c>
      <c r="BG126" s="253">
        <f>IF(N126="zákl. přenesená",J126,0)</f>
        <v>0</v>
      </c>
      <c r="BH126" s="253">
        <f>IF(N126="sníž. přenesená",J126,0)</f>
        <v>0</v>
      </c>
      <c r="BI126" s="253">
        <f>IF(N126="nulová",J126,0)</f>
        <v>0</v>
      </c>
      <c r="BJ126" s="167" t="s">
        <v>75</v>
      </c>
      <c r="BK126" s="253">
        <f>ROUND(I126*H126,2)</f>
        <v>0</v>
      </c>
      <c r="BL126" s="167" t="s">
        <v>107</v>
      </c>
      <c r="BM126" s="252" t="s">
        <v>241</v>
      </c>
    </row>
    <row r="127" spans="2:65" s="174" customFormat="1" ht="19.5" x14ac:dyDescent="0.2">
      <c r="B127" s="175"/>
      <c r="D127" s="254" t="s">
        <v>108</v>
      </c>
      <c r="F127" s="255" t="s">
        <v>240</v>
      </c>
      <c r="L127" s="175"/>
      <c r="M127" s="256"/>
      <c r="T127" s="257"/>
      <c r="AT127" s="167" t="s">
        <v>108</v>
      </c>
      <c r="AU127" s="167" t="s">
        <v>76</v>
      </c>
    </row>
    <row r="128" spans="2:65" s="174" customFormat="1" ht="19.5" x14ac:dyDescent="0.2">
      <c r="B128" s="175"/>
      <c r="D128" s="254" t="s">
        <v>110</v>
      </c>
      <c r="F128" s="258" t="s">
        <v>242</v>
      </c>
      <c r="L128" s="175"/>
      <c r="M128" s="256"/>
      <c r="T128" s="257"/>
      <c r="AT128" s="167" t="s">
        <v>110</v>
      </c>
      <c r="AU128" s="167" t="s">
        <v>76</v>
      </c>
    </row>
    <row r="129" spans="2:65" s="174" customFormat="1" ht="66.75" customHeight="1" x14ac:dyDescent="0.2">
      <c r="B129" s="175"/>
      <c r="C129" s="241" t="s">
        <v>126</v>
      </c>
      <c r="D129" s="241" t="s">
        <v>120</v>
      </c>
      <c r="E129" s="242" t="s">
        <v>243</v>
      </c>
      <c r="F129" s="243" t="s">
        <v>244</v>
      </c>
      <c r="G129" s="244" t="s">
        <v>112</v>
      </c>
      <c r="H129" s="245">
        <v>4</v>
      </c>
      <c r="I129" s="165">
        <v>0</v>
      </c>
      <c r="J129" s="246">
        <f>ROUND(I129*H129,2)</f>
        <v>0</v>
      </c>
      <c r="K129" s="243" t="s">
        <v>137</v>
      </c>
      <c r="L129" s="247"/>
      <c r="M129" s="248" t="s">
        <v>3</v>
      </c>
      <c r="N129" s="249" t="s">
        <v>41</v>
      </c>
      <c r="O129" s="250">
        <v>0</v>
      </c>
      <c r="P129" s="250">
        <f>O129*H129</f>
        <v>0</v>
      </c>
      <c r="Q129" s="250">
        <v>0</v>
      </c>
      <c r="R129" s="250">
        <f>Q129*H129</f>
        <v>0</v>
      </c>
      <c r="S129" s="250">
        <v>0</v>
      </c>
      <c r="T129" s="251">
        <f>S129*H129</f>
        <v>0</v>
      </c>
      <c r="AR129" s="252" t="s">
        <v>134</v>
      </c>
      <c r="AT129" s="252" t="s">
        <v>120</v>
      </c>
      <c r="AU129" s="252" t="s">
        <v>76</v>
      </c>
      <c r="AY129" s="167" t="s">
        <v>106</v>
      </c>
      <c r="BE129" s="253">
        <f>IF(N129="základní",J129,0)</f>
        <v>0</v>
      </c>
      <c r="BF129" s="253">
        <f>IF(N129="snížená",J129,0)</f>
        <v>0</v>
      </c>
      <c r="BG129" s="253">
        <f>IF(N129="zákl. přenesená",J129,0)</f>
        <v>0</v>
      </c>
      <c r="BH129" s="253">
        <f>IF(N129="sníž. přenesená",J129,0)</f>
        <v>0</v>
      </c>
      <c r="BI129" s="253">
        <f>IF(N129="nulová",J129,0)</f>
        <v>0</v>
      </c>
      <c r="BJ129" s="167" t="s">
        <v>75</v>
      </c>
      <c r="BK129" s="253">
        <f>ROUND(I129*H129,2)</f>
        <v>0</v>
      </c>
      <c r="BL129" s="167" t="s">
        <v>107</v>
      </c>
      <c r="BM129" s="252" t="s">
        <v>245</v>
      </c>
    </row>
    <row r="130" spans="2:65" s="174" customFormat="1" ht="58.5" x14ac:dyDescent="0.2">
      <c r="B130" s="175"/>
      <c r="D130" s="254" t="s">
        <v>108</v>
      </c>
      <c r="F130" s="255" t="s">
        <v>246</v>
      </c>
      <c r="L130" s="175"/>
      <c r="M130" s="256"/>
      <c r="T130" s="257"/>
      <c r="AT130" s="167" t="s">
        <v>108</v>
      </c>
      <c r="AU130" s="167" t="s">
        <v>76</v>
      </c>
    </row>
    <row r="131" spans="2:65" s="174" customFormat="1" ht="19.5" x14ac:dyDescent="0.2">
      <c r="B131" s="175"/>
      <c r="D131" s="254" t="s">
        <v>110</v>
      </c>
      <c r="F131" s="258" t="s">
        <v>247</v>
      </c>
      <c r="L131" s="175"/>
      <c r="M131" s="256"/>
      <c r="T131" s="257"/>
      <c r="AT131" s="167" t="s">
        <v>110</v>
      </c>
      <c r="AU131" s="167" t="s">
        <v>76</v>
      </c>
    </row>
    <row r="132" spans="2:65" s="174" customFormat="1" ht="55.5" customHeight="1" x14ac:dyDescent="0.2">
      <c r="B132" s="175"/>
      <c r="C132" s="241" t="s">
        <v>127</v>
      </c>
      <c r="D132" s="241" t="s">
        <v>120</v>
      </c>
      <c r="E132" s="242" t="s">
        <v>248</v>
      </c>
      <c r="F132" s="243" t="s">
        <v>249</v>
      </c>
      <c r="G132" s="244" t="s">
        <v>112</v>
      </c>
      <c r="H132" s="245">
        <v>1</v>
      </c>
      <c r="I132" s="165">
        <v>0</v>
      </c>
      <c r="J132" s="246">
        <f>ROUND(I132*H132,2)</f>
        <v>0</v>
      </c>
      <c r="K132" s="243" t="s">
        <v>137</v>
      </c>
      <c r="L132" s="247"/>
      <c r="M132" s="248" t="s">
        <v>3</v>
      </c>
      <c r="N132" s="249" t="s">
        <v>41</v>
      </c>
      <c r="O132" s="250">
        <v>0</v>
      </c>
      <c r="P132" s="250">
        <f>O132*H132</f>
        <v>0</v>
      </c>
      <c r="Q132" s="250">
        <v>0</v>
      </c>
      <c r="R132" s="250">
        <f>Q132*H132</f>
        <v>0</v>
      </c>
      <c r="S132" s="250">
        <v>0</v>
      </c>
      <c r="T132" s="251">
        <f>S132*H132</f>
        <v>0</v>
      </c>
      <c r="AR132" s="252" t="s">
        <v>134</v>
      </c>
      <c r="AT132" s="252" t="s">
        <v>120</v>
      </c>
      <c r="AU132" s="252" t="s">
        <v>76</v>
      </c>
      <c r="AY132" s="167" t="s">
        <v>106</v>
      </c>
      <c r="BE132" s="253">
        <f>IF(N132="základní",J132,0)</f>
        <v>0</v>
      </c>
      <c r="BF132" s="253">
        <f>IF(N132="snížená",J132,0)</f>
        <v>0</v>
      </c>
      <c r="BG132" s="253">
        <f>IF(N132="zákl. přenesená",J132,0)</f>
        <v>0</v>
      </c>
      <c r="BH132" s="253">
        <f>IF(N132="sníž. přenesená",J132,0)</f>
        <v>0</v>
      </c>
      <c r="BI132" s="253">
        <f>IF(N132="nulová",J132,0)</f>
        <v>0</v>
      </c>
      <c r="BJ132" s="167" t="s">
        <v>75</v>
      </c>
      <c r="BK132" s="253">
        <f>ROUND(I132*H132,2)</f>
        <v>0</v>
      </c>
      <c r="BL132" s="167" t="s">
        <v>107</v>
      </c>
      <c r="BM132" s="252" t="s">
        <v>250</v>
      </c>
    </row>
    <row r="133" spans="2:65" s="174" customFormat="1" ht="39" x14ac:dyDescent="0.2">
      <c r="B133" s="175"/>
      <c r="D133" s="254" t="s">
        <v>108</v>
      </c>
      <c r="F133" s="255" t="s">
        <v>249</v>
      </c>
      <c r="L133" s="175"/>
      <c r="M133" s="256"/>
      <c r="T133" s="257"/>
      <c r="AT133" s="167" t="s">
        <v>108</v>
      </c>
      <c r="AU133" s="167" t="s">
        <v>76</v>
      </c>
    </row>
    <row r="134" spans="2:65" s="174" customFormat="1" ht="19.5" x14ac:dyDescent="0.2">
      <c r="B134" s="175"/>
      <c r="D134" s="254" t="s">
        <v>110</v>
      </c>
      <c r="F134" s="258" t="s">
        <v>251</v>
      </c>
      <c r="L134" s="175"/>
      <c r="M134" s="256"/>
      <c r="T134" s="257"/>
      <c r="AT134" s="167" t="s">
        <v>110</v>
      </c>
      <c r="AU134" s="167" t="s">
        <v>76</v>
      </c>
    </row>
    <row r="135" spans="2:65" s="174" customFormat="1" ht="78" customHeight="1" x14ac:dyDescent="0.2">
      <c r="B135" s="175"/>
      <c r="C135" s="241" t="s">
        <v>128</v>
      </c>
      <c r="D135" s="241" t="s">
        <v>120</v>
      </c>
      <c r="E135" s="242" t="s">
        <v>252</v>
      </c>
      <c r="F135" s="243" t="s">
        <v>253</v>
      </c>
      <c r="G135" s="244" t="s">
        <v>112</v>
      </c>
      <c r="H135" s="245">
        <v>9</v>
      </c>
      <c r="I135" s="165">
        <v>0</v>
      </c>
      <c r="J135" s="246">
        <f>ROUND(I135*H135,2)</f>
        <v>0</v>
      </c>
      <c r="K135" s="243" t="s">
        <v>137</v>
      </c>
      <c r="L135" s="247"/>
      <c r="M135" s="248" t="s">
        <v>3</v>
      </c>
      <c r="N135" s="249" t="s">
        <v>41</v>
      </c>
      <c r="O135" s="250">
        <v>0</v>
      </c>
      <c r="P135" s="250">
        <f>O135*H135</f>
        <v>0</v>
      </c>
      <c r="Q135" s="250">
        <v>0</v>
      </c>
      <c r="R135" s="250">
        <f>Q135*H135</f>
        <v>0</v>
      </c>
      <c r="S135" s="250">
        <v>0</v>
      </c>
      <c r="T135" s="251">
        <f>S135*H135</f>
        <v>0</v>
      </c>
      <c r="AR135" s="252" t="s">
        <v>134</v>
      </c>
      <c r="AT135" s="252" t="s">
        <v>120</v>
      </c>
      <c r="AU135" s="252" t="s">
        <v>76</v>
      </c>
      <c r="AY135" s="167" t="s">
        <v>106</v>
      </c>
      <c r="BE135" s="253">
        <f>IF(N135="základní",J135,0)</f>
        <v>0</v>
      </c>
      <c r="BF135" s="253">
        <f>IF(N135="snížená",J135,0)</f>
        <v>0</v>
      </c>
      <c r="BG135" s="253">
        <f>IF(N135="zákl. přenesená",J135,0)</f>
        <v>0</v>
      </c>
      <c r="BH135" s="253">
        <f>IF(N135="sníž. přenesená",J135,0)</f>
        <v>0</v>
      </c>
      <c r="BI135" s="253">
        <f>IF(N135="nulová",J135,0)</f>
        <v>0</v>
      </c>
      <c r="BJ135" s="167" t="s">
        <v>75</v>
      </c>
      <c r="BK135" s="253">
        <f>ROUND(I135*H135,2)</f>
        <v>0</v>
      </c>
      <c r="BL135" s="167" t="s">
        <v>107</v>
      </c>
      <c r="BM135" s="252" t="s">
        <v>254</v>
      </c>
    </row>
    <row r="136" spans="2:65" s="174" customFormat="1" ht="68.25" x14ac:dyDescent="0.2">
      <c r="B136" s="175"/>
      <c r="D136" s="254" t="s">
        <v>108</v>
      </c>
      <c r="F136" s="255" t="s">
        <v>255</v>
      </c>
      <c r="L136" s="175"/>
      <c r="M136" s="256"/>
      <c r="T136" s="257"/>
      <c r="AT136" s="167" t="s">
        <v>108</v>
      </c>
      <c r="AU136" s="167" t="s">
        <v>76</v>
      </c>
    </row>
    <row r="137" spans="2:65" s="174" customFormat="1" ht="19.5" x14ac:dyDescent="0.2">
      <c r="B137" s="175"/>
      <c r="D137" s="254" t="s">
        <v>110</v>
      </c>
      <c r="F137" s="258" t="s">
        <v>256</v>
      </c>
      <c r="L137" s="175"/>
      <c r="M137" s="256"/>
      <c r="T137" s="257"/>
      <c r="AT137" s="167" t="s">
        <v>110</v>
      </c>
      <c r="AU137" s="167" t="s">
        <v>76</v>
      </c>
    </row>
    <row r="138" spans="2:65" s="174" customFormat="1" ht="38.1" customHeight="1" x14ac:dyDescent="0.2">
      <c r="B138" s="175"/>
      <c r="C138" s="241" t="s">
        <v>129</v>
      </c>
      <c r="D138" s="241" t="s">
        <v>120</v>
      </c>
      <c r="E138" s="242" t="s">
        <v>257</v>
      </c>
      <c r="F138" s="243" t="s">
        <v>258</v>
      </c>
      <c r="G138" s="244" t="s">
        <v>112</v>
      </c>
      <c r="H138" s="245">
        <v>1</v>
      </c>
      <c r="I138" s="165">
        <v>0</v>
      </c>
      <c r="J138" s="246">
        <f>ROUND(I138*H138,2)</f>
        <v>0</v>
      </c>
      <c r="K138" s="243" t="s">
        <v>137</v>
      </c>
      <c r="L138" s="247"/>
      <c r="M138" s="248" t="s">
        <v>3</v>
      </c>
      <c r="N138" s="249" t="s">
        <v>41</v>
      </c>
      <c r="O138" s="250">
        <v>0</v>
      </c>
      <c r="P138" s="250">
        <f>O138*H138</f>
        <v>0</v>
      </c>
      <c r="Q138" s="250">
        <v>0</v>
      </c>
      <c r="R138" s="250">
        <f>Q138*H138</f>
        <v>0</v>
      </c>
      <c r="S138" s="250">
        <v>0</v>
      </c>
      <c r="T138" s="251">
        <f>S138*H138</f>
        <v>0</v>
      </c>
      <c r="AR138" s="252" t="s">
        <v>134</v>
      </c>
      <c r="AT138" s="252" t="s">
        <v>120</v>
      </c>
      <c r="AU138" s="252" t="s">
        <v>76</v>
      </c>
      <c r="AY138" s="167" t="s">
        <v>106</v>
      </c>
      <c r="BE138" s="253">
        <f>IF(N138="základní",J138,0)</f>
        <v>0</v>
      </c>
      <c r="BF138" s="253">
        <f>IF(N138="snížená",J138,0)</f>
        <v>0</v>
      </c>
      <c r="BG138" s="253">
        <f>IF(N138="zákl. přenesená",J138,0)</f>
        <v>0</v>
      </c>
      <c r="BH138" s="253">
        <f>IF(N138="sníž. přenesená",J138,0)</f>
        <v>0</v>
      </c>
      <c r="BI138" s="253">
        <f>IF(N138="nulová",J138,0)</f>
        <v>0</v>
      </c>
      <c r="BJ138" s="167" t="s">
        <v>75</v>
      </c>
      <c r="BK138" s="253">
        <f>ROUND(I138*H138,2)</f>
        <v>0</v>
      </c>
      <c r="BL138" s="167" t="s">
        <v>107</v>
      </c>
      <c r="BM138" s="252" t="s">
        <v>259</v>
      </c>
    </row>
    <row r="139" spans="2:65" s="174" customFormat="1" ht="19.5" x14ac:dyDescent="0.2">
      <c r="B139" s="175"/>
      <c r="D139" s="254" t="s">
        <v>108</v>
      </c>
      <c r="F139" s="255" t="s">
        <v>258</v>
      </c>
      <c r="L139" s="175"/>
      <c r="M139" s="256"/>
      <c r="T139" s="257"/>
      <c r="AT139" s="167" t="s">
        <v>108</v>
      </c>
      <c r="AU139" s="167" t="s">
        <v>76</v>
      </c>
    </row>
    <row r="140" spans="2:65" s="174" customFormat="1" ht="19.5" x14ac:dyDescent="0.2">
      <c r="B140" s="175"/>
      <c r="D140" s="254" t="s">
        <v>110</v>
      </c>
      <c r="F140" s="258" t="s">
        <v>260</v>
      </c>
      <c r="L140" s="175"/>
      <c r="M140" s="256"/>
      <c r="T140" s="257"/>
      <c r="AT140" s="167" t="s">
        <v>110</v>
      </c>
      <c r="AU140" s="167" t="s">
        <v>76</v>
      </c>
    </row>
    <row r="141" spans="2:65" s="174" customFormat="1" ht="62.85" customHeight="1" x14ac:dyDescent="0.2">
      <c r="B141" s="175"/>
      <c r="C141" s="241" t="s">
        <v>130</v>
      </c>
      <c r="D141" s="241" t="s">
        <v>120</v>
      </c>
      <c r="E141" s="242" t="s">
        <v>197</v>
      </c>
      <c r="F141" s="243" t="s">
        <v>198</v>
      </c>
      <c r="G141" s="244" t="s">
        <v>112</v>
      </c>
      <c r="H141" s="245">
        <v>1</v>
      </c>
      <c r="I141" s="165">
        <v>0</v>
      </c>
      <c r="J141" s="246">
        <f>ROUND(I141*H141,2)</f>
        <v>0</v>
      </c>
      <c r="K141" s="243" t="s">
        <v>137</v>
      </c>
      <c r="L141" s="247"/>
      <c r="M141" s="248" t="s">
        <v>3</v>
      </c>
      <c r="N141" s="249" t="s">
        <v>41</v>
      </c>
      <c r="O141" s="250">
        <v>0</v>
      </c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AR141" s="252" t="s">
        <v>134</v>
      </c>
      <c r="AT141" s="252" t="s">
        <v>120</v>
      </c>
      <c r="AU141" s="252" t="s">
        <v>76</v>
      </c>
      <c r="AY141" s="167" t="s">
        <v>106</v>
      </c>
      <c r="BE141" s="253">
        <f>IF(N141="základní",J141,0)</f>
        <v>0</v>
      </c>
      <c r="BF141" s="253">
        <f>IF(N141="snížená",J141,0)</f>
        <v>0</v>
      </c>
      <c r="BG141" s="253">
        <f>IF(N141="zákl. přenesená",J141,0)</f>
        <v>0</v>
      </c>
      <c r="BH141" s="253">
        <f>IF(N141="sníž. přenesená",J141,0)</f>
        <v>0</v>
      </c>
      <c r="BI141" s="253">
        <f>IF(N141="nulová",J141,0)</f>
        <v>0</v>
      </c>
      <c r="BJ141" s="167" t="s">
        <v>75</v>
      </c>
      <c r="BK141" s="253">
        <f>ROUND(I141*H141,2)</f>
        <v>0</v>
      </c>
      <c r="BL141" s="167" t="s">
        <v>107</v>
      </c>
      <c r="BM141" s="252" t="s">
        <v>261</v>
      </c>
    </row>
    <row r="142" spans="2:65" s="174" customFormat="1" ht="39" x14ac:dyDescent="0.2">
      <c r="B142" s="175"/>
      <c r="D142" s="254" t="s">
        <v>108</v>
      </c>
      <c r="F142" s="255" t="s">
        <v>198</v>
      </c>
      <c r="L142" s="175"/>
      <c r="M142" s="256"/>
      <c r="T142" s="257"/>
      <c r="AT142" s="167" t="s">
        <v>108</v>
      </c>
      <c r="AU142" s="167" t="s">
        <v>76</v>
      </c>
    </row>
    <row r="143" spans="2:65" s="174" customFormat="1" ht="19.5" x14ac:dyDescent="0.2">
      <c r="B143" s="175"/>
      <c r="D143" s="254" t="s">
        <v>110</v>
      </c>
      <c r="F143" s="258" t="s">
        <v>200</v>
      </c>
      <c r="L143" s="175"/>
      <c r="M143" s="256"/>
      <c r="T143" s="257"/>
      <c r="AT143" s="167" t="s">
        <v>110</v>
      </c>
      <c r="AU143" s="167" t="s">
        <v>76</v>
      </c>
    </row>
    <row r="144" spans="2:65" s="174" customFormat="1" ht="62.85" customHeight="1" x14ac:dyDescent="0.2">
      <c r="B144" s="175"/>
      <c r="C144" s="241" t="s">
        <v>131</v>
      </c>
      <c r="D144" s="241" t="s">
        <v>120</v>
      </c>
      <c r="E144" s="242" t="s">
        <v>201</v>
      </c>
      <c r="F144" s="243" t="s">
        <v>202</v>
      </c>
      <c r="G144" s="244" t="s">
        <v>112</v>
      </c>
      <c r="H144" s="245">
        <v>32</v>
      </c>
      <c r="I144" s="165">
        <v>0</v>
      </c>
      <c r="J144" s="246">
        <f>ROUND(I144*H144,2)</f>
        <v>0</v>
      </c>
      <c r="K144" s="243" t="s">
        <v>137</v>
      </c>
      <c r="L144" s="247"/>
      <c r="M144" s="248" t="s">
        <v>3</v>
      </c>
      <c r="N144" s="249" t="s">
        <v>41</v>
      </c>
      <c r="O144" s="250">
        <v>0</v>
      </c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AR144" s="252" t="s">
        <v>134</v>
      </c>
      <c r="AT144" s="252" t="s">
        <v>120</v>
      </c>
      <c r="AU144" s="252" t="s">
        <v>76</v>
      </c>
      <c r="AY144" s="167" t="s">
        <v>106</v>
      </c>
      <c r="BE144" s="253">
        <f>IF(N144="základní",J144,0)</f>
        <v>0</v>
      </c>
      <c r="BF144" s="253">
        <f>IF(N144="snížená",J144,0)</f>
        <v>0</v>
      </c>
      <c r="BG144" s="253">
        <f>IF(N144="zákl. přenesená",J144,0)</f>
        <v>0</v>
      </c>
      <c r="BH144" s="253">
        <f>IF(N144="sníž. přenesená",J144,0)</f>
        <v>0</v>
      </c>
      <c r="BI144" s="253">
        <f>IF(N144="nulová",J144,0)</f>
        <v>0</v>
      </c>
      <c r="BJ144" s="167" t="s">
        <v>75</v>
      </c>
      <c r="BK144" s="253">
        <f>ROUND(I144*H144,2)</f>
        <v>0</v>
      </c>
      <c r="BL144" s="167" t="s">
        <v>107</v>
      </c>
      <c r="BM144" s="252" t="s">
        <v>262</v>
      </c>
    </row>
    <row r="145" spans="2:47" s="174" customFormat="1" ht="39" x14ac:dyDescent="0.2">
      <c r="B145" s="175"/>
      <c r="D145" s="254" t="s">
        <v>108</v>
      </c>
      <c r="F145" s="255" t="s">
        <v>202</v>
      </c>
      <c r="L145" s="175"/>
      <c r="M145" s="256"/>
      <c r="T145" s="257"/>
      <c r="AT145" s="167" t="s">
        <v>108</v>
      </c>
      <c r="AU145" s="167" t="s">
        <v>76</v>
      </c>
    </row>
    <row r="146" spans="2:47" s="174" customFormat="1" ht="19.5" x14ac:dyDescent="0.2">
      <c r="B146" s="175"/>
      <c r="D146" s="254" t="s">
        <v>110</v>
      </c>
      <c r="F146" s="258" t="s">
        <v>204</v>
      </c>
      <c r="L146" s="175"/>
      <c r="M146" s="259"/>
      <c r="N146" s="260"/>
      <c r="O146" s="260"/>
      <c r="P146" s="260"/>
      <c r="Q146" s="260"/>
      <c r="R146" s="260"/>
      <c r="S146" s="260"/>
      <c r="T146" s="261"/>
      <c r="AT146" s="167" t="s">
        <v>110</v>
      </c>
      <c r="AU146" s="167" t="s">
        <v>76</v>
      </c>
    </row>
    <row r="147" spans="2:47" s="174" customFormat="1" ht="6.95" customHeight="1" x14ac:dyDescent="0.2">
      <c r="B147" s="194"/>
      <c r="C147" s="195"/>
      <c r="D147" s="195"/>
      <c r="E147" s="195"/>
      <c r="F147" s="195"/>
      <c r="G147" s="195"/>
      <c r="H147" s="195"/>
      <c r="I147" s="195"/>
      <c r="J147" s="195"/>
      <c r="K147" s="195"/>
      <c r="L147" s="175"/>
    </row>
  </sheetData>
  <sheetProtection algorithmName="SHA-512" hashValue="SNud3l8IH1mTYhFHnvcnzlPHVlhxvJpUei/p82W4K/kybGddwOZR3RLOHiuP9tUR4JMmUquDPutSqfoLtEVPjQ==" saltValue="WHaaiOLSf98/5URsIy09eA==" spinCount="100000" sheet="1" objects="1" scenarios="1" selectLockedCells="1"/>
  <autoFilter ref="C86:K146" xr:uid="{00000000-0009-0000-0000-00000A000000}"/>
  <mergeCells count="11">
    <mergeCell ref="E79:H79"/>
    <mergeCell ref="E7:H7"/>
    <mergeCell ref="E9:H9"/>
    <mergeCell ref="E11:H11"/>
    <mergeCell ref="E29:H29"/>
    <mergeCell ref="E50:H50"/>
    <mergeCell ref="L2:V2"/>
    <mergeCell ref="E52:H52"/>
    <mergeCell ref="E54:H54"/>
    <mergeCell ref="E75:H75"/>
    <mergeCell ref="E77:H7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K219"/>
  <sheetViews>
    <sheetView showGridLines="0" zoomScale="110" zoomScaleNormal="110" workbookViewId="0">
      <selection sqref="A1:XFD1048576"/>
    </sheetView>
  </sheetViews>
  <sheetFormatPr defaultRowHeight="11.25" x14ac:dyDescent="0.2"/>
  <cols>
    <col min="1" max="1" width="8.1640625" style="46" customWidth="1"/>
    <col min="2" max="2" width="1.6640625" style="46" customWidth="1"/>
    <col min="3" max="4" width="5" style="46" customWidth="1"/>
    <col min="5" max="5" width="11.6640625" style="46" customWidth="1"/>
    <col min="6" max="6" width="9.1640625" style="46" customWidth="1"/>
    <col min="7" max="7" width="5" style="46" customWidth="1"/>
    <col min="8" max="8" width="77.83203125" style="46" customWidth="1"/>
    <col min="9" max="10" width="20" style="46" customWidth="1"/>
    <col min="11" max="11" width="1.6640625" style="46" customWidth="1"/>
  </cols>
  <sheetData>
    <row r="1" spans="2:11" customFormat="1" ht="37.5" customHeight="1" x14ac:dyDescent="0.2"/>
    <row r="2" spans="2:11" customFormat="1" ht="7.5" customHeight="1" x14ac:dyDescent="0.2">
      <c r="B2" s="47"/>
      <c r="C2" s="48"/>
      <c r="D2" s="48"/>
      <c r="E2" s="48"/>
      <c r="F2" s="48"/>
      <c r="G2" s="48"/>
      <c r="H2" s="48"/>
      <c r="I2" s="48"/>
      <c r="J2" s="48"/>
      <c r="K2" s="49"/>
    </row>
    <row r="3" spans="2:11" s="7" customFormat="1" ht="45" customHeight="1" x14ac:dyDescent="0.2">
      <c r="B3" s="50"/>
      <c r="C3" s="314" t="s">
        <v>264</v>
      </c>
      <c r="D3" s="314"/>
      <c r="E3" s="314"/>
      <c r="F3" s="314"/>
      <c r="G3" s="314"/>
      <c r="H3" s="314"/>
      <c r="I3" s="314"/>
      <c r="J3" s="314"/>
      <c r="K3" s="51"/>
    </row>
    <row r="4" spans="2:11" customFormat="1" ht="25.5" customHeight="1" x14ac:dyDescent="0.3">
      <c r="B4" s="52"/>
      <c r="C4" s="319" t="s">
        <v>265</v>
      </c>
      <c r="D4" s="319"/>
      <c r="E4" s="319"/>
      <c r="F4" s="319"/>
      <c r="G4" s="319"/>
      <c r="H4" s="319"/>
      <c r="I4" s="319"/>
      <c r="J4" s="319"/>
      <c r="K4" s="53"/>
    </row>
    <row r="5" spans="2:11" customFormat="1" ht="5.25" customHeight="1" x14ac:dyDescent="0.2">
      <c r="B5" s="52"/>
      <c r="C5" s="54"/>
      <c r="D5" s="54"/>
      <c r="E5" s="54"/>
      <c r="F5" s="54"/>
      <c r="G5" s="54"/>
      <c r="H5" s="54"/>
      <c r="I5" s="54"/>
      <c r="J5" s="54"/>
      <c r="K5" s="53"/>
    </row>
    <row r="6" spans="2:11" customFormat="1" ht="15" customHeight="1" x14ac:dyDescent="0.2">
      <c r="B6" s="52"/>
      <c r="C6" s="318" t="s">
        <v>266</v>
      </c>
      <c r="D6" s="318"/>
      <c r="E6" s="318"/>
      <c r="F6" s="318"/>
      <c r="G6" s="318"/>
      <c r="H6" s="318"/>
      <c r="I6" s="318"/>
      <c r="J6" s="318"/>
      <c r="K6" s="53"/>
    </row>
    <row r="7" spans="2:11" customFormat="1" ht="15" customHeight="1" x14ac:dyDescent="0.2">
      <c r="B7" s="56"/>
      <c r="C7" s="318" t="s">
        <v>267</v>
      </c>
      <c r="D7" s="318"/>
      <c r="E7" s="318"/>
      <c r="F7" s="318"/>
      <c r="G7" s="318"/>
      <c r="H7" s="318"/>
      <c r="I7" s="318"/>
      <c r="J7" s="318"/>
      <c r="K7" s="53"/>
    </row>
    <row r="8" spans="2:11" customFormat="1" ht="12.75" customHeight="1" x14ac:dyDescent="0.2">
      <c r="B8" s="56"/>
      <c r="C8" s="55"/>
      <c r="D8" s="55"/>
      <c r="E8" s="55"/>
      <c r="F8" s="55"/>
      <c r="G8" s="55"/>
      <c r="H8" s="55"/>
      <c r="I8" s="55"/>
      <c r="J8" s="55"/>
      <c r="K8" s="53"/>
    </row>
    <row r="9" spans="2:11" customFormat="1" ht="15" customHeight="1" x14ac:dyDescent="0.2">
      <c r="B9" s="56"/>
      <c r="C9" s="318" t="s">
        <v>268</v>
      </c>
      <c r="D9" s="318"/>
      <c r="E9" s="318"/>
      <c r="F9" s="318"/>
      <c r="G9" s="318"/>
      <c r="H9" s="318"/>
      <c r="I9" s="318"/>
      <c r="J9" s="318"/>
      <c r="K9" s="53"/>
    </row>
    <row r="10" spans="2:11" customFormat="1" ht="15" customHeight="1" x14ac:dyDescent="0.2">
      <c r="B10" s="56"/>
      <c r="C10" s="55"/>
      <c r="D10" s="318" t="s">
        <v>269</v>
      </c>
      <c r="E10" s="318"/>
      <c r="F10" s="318"/>
      <c r="G10" s="318"/>
      <c r="H10" s="318"/>
      <c r="I10" s="318"/>
      <c r="J10" s="318"/>
      <c r="K10" s="53"/>
    </row>
    <row r="11" spans="2:11" customFormat="1" ht="15" customHeight="1" x14ac:dyDescent="0.2">
      <c r="B11" s="56"/>
      <c r="C11" s="57"/>
      <c r="D11" s="318" t="s">
        <v>270</v>
      </c>
      <c r="E11" s="318"/>
      <c r="F11" s="318"/>
      <c r="G11" s="318"/>
      <c r="H11" s="318"/>
      <c r="I11" s="318"/>
      <c r="J11" s="318"/>
      <c r="K11" s="53"/>
    </row>
    <row r="12" spans="2:11" customFormat="1" ht="15" customHeight="1" x14ac:dyDescent="0.2">
      <c r="B12" s="56"/>
      <c r="C12" s="57"/>
      <c r="D12" s="55"/>
      <c r="E12" s="55"/>
      <c r="F12" s="55"/>
      <c r="G12" s="55"/>
      <c r="H12" s="55"/>
      <c r="I12" s="55"/>
      <c r="J12" s="55"/>
      <c r="K12" s="53"/>
    </row>
    <row r="13" spans="2:11" customFormat="1" ht="15" customHeight="1" x14ac:dyDescent="0.2">
      <c r="B13" s="56"/>
      <c r="C13" s="57"/>
      <c r="D13" s="58" t="s">
        <v>271</v>
      </c>
      <c r="E13" s="55"/>
      <c r="F13" s="55"/>
      <c r="G13" s="55"/>
      <c r="H13" s="55"/>
      <c r="I13" s="55"/>
      <c r="J13" s="55"/>
      <c r="K13" s="53"/>
    </row>
    <row r="14" spans="2:11" customFormat="1" ht="12.75" customHeight="1" x14ac:dyDescent="0.2">
      <c r="B14" s="56"/>
      <c r="C14" s="57"/>
      <c r="D14" s="57"/>
      <c r="E14" s="57"/>
      <c r="F14" s="57"/>
      <c r="G14" s="57"/>
      <c r="H14" s="57"/>
      <c r="I14" s="57"/>
      <c r="J14" s="57"/>
      <c r="K14" s="53"/>
    </row>
    <row r="15" spans="2:11" customFormat="1" ht="15" customHeight="1" x14ac:dyDescent="0.2">
      <c r="B15" s="56"/>
      <c r="C15" s="57"/>
      <c r="D15" s="318" t="s">
        <v>272</v>
      </c>
      <c r="E15" s="318"/>
      <c r="F15" s="318"/>
      <c r="G15" s="318"/>
      <c r="H15" s="318"/>
      <c r="I15" s="318"/>
      <c r="J15" s="318"/>
      <c r="K15" s="53"/>
    </row>
    <row r="16" spans="2:11" customFormat="1" ht="15" customHeight="1" x14ac:dyDescent="0.2">
      <c r="B16" s="56"/>
      <c r="C16" s="57"/>
      <c r="D16" s="318" t="s">
        <v>273</v>
      </c>
      <c r="E16" s="318"/>
      <c r="F16" s="318"/>
      <c r="G16" s="318"/>
      <c r="H16" s="318"/>
      <c r="I16" s="318"/>
      <c r="J16" s="318"/>
      <c r="K16" s="53"/>
    </row>
    <row r="17" spans="2:11" customFormat="1" ht="15" customHeight="1" x14ac:dyDescent="0.2">
      <c r="B17" s="56"/>
      <c r="C17" s="57"/>
      <c r="D17" s="318" t="s">
        <v>274</v>
      </c>
      <c r="E17" s="318"/>
      <c r="F17" s="318"/>
      <c r="G17" s="318"/>
      <c r="H17" s="318"/>
      <c r="I17" s="318"/>
      <c r="J17" s="318"/>
      <c r="K17" s="53"/>
    </row>
    <row r="18" spans="2:11" customFormat="1" ht="15" customHeight="1" x14ac:dyDescent="0.2">
      <c r="B18" s="56"/>
      <c r="C18" s="57"/>
      <c r="D18" s="57"/>
      <c r="E18" s="59" t="s">
        <v>74</v>
      </c>
      <c r="F18" s="318" t="s">
        <v>275</v>
      </c>
      <c r="G18" s="318"/>
      <c r="H18" s="318"/>
      <c r="I18" s="318"/>
      <c r="J18" s="318"/>
      <c r="K18" s="53"/>
    </row>
    <row r="19" spans="2:11" customFormat="1" ht="15" customHeight="1" x14ac:dyDescent="0.2">
      <c r="B19" s="56"/>
      <c r="C19" s="57"/>
      <c r="D19" s="57"/>
      <c r="E19" s="59" t="s">
        <v>276</v>
      </c>
      <c r="F19" s="318" t="s">
        <v>277</v>
      </c>
      <c r="G19" s="318"/>
      <c r="H19" s="318"/>
      <c r="I19" s="318"/>
      <c r="J19" s="318"/>
      <c r="K19" s="53"/>
    </row>
    <row r="20" spans="2:11" customFormat="1" ht="15" customHeight="1" x14ac:dyDescent="0.2">
      <c r="B20" s="56"/>
      <c r="C20" s="57"/>
      <c r="D20" s="57"/>
      <c r="E20" s="59" t="s">
        <v>278</v>
      </c>
      <c r="F20" s="318" t="s">
        <v>279</v>
      </c>
      <c r="G20" s="318"/>
      <c r="H20" s="318"/>
      <c r="I20" s="318"/>
      <c r="J20" s="318"/>
      <c r="K20" s="53"/>
    </row>
    <row r="21" spans="2:11" customFormat="1" ht="15" customHeight="1" x14ac:dyDescent="0.2">
      <c r="B21" s="56"/>
      <c r="C21" s="57"/>
      <c r="D21" s="57"/>
      <c r="E21" s="59" t="s">
        <v>280</v>
      </c>
      <c r="F21" s="318" t="s">
        <v>281</v>
      </c>
      <c r="G21" s="318"/>
      <c r="H21" s="318"/>
      <c r="I21" s="318"/>
      <c r="J21" s="318"/>
      <c r="K21" s="53"/>
    </row>
    <row r="22" spans="2:11" customFormat="1" ht="15" customHeight="1" x14ac:dyDescent="0.2">
      <c r="B22" s="56"/>
      <c r="C22" s="57"/>
      <c r="D22" s="57"/>
      <c r="E22" s="59" t="s">
        <v>282</v>
      </c>
      <c r="F22" s="318" t="s">
        <v>263</v>
      </c>
      <c r="G22" s="318"/>
      <c r="H22" s="318"/>
      <c r="I22" s="318"/>
      <c r="J22" s="318"/>
      <c r="K22" s="53"/>
    </row>
    <row r="23" spans="2:11" customFormat="1" ht="15" customHeight="1" x14ac:dyDescent="0.2">
      <c r="B23" s="56"/>
      <c r="C23" s="57"/>
      <c r="D23" s="57"/>
      <c r="E23" s="59" t="s">
        <v>79</v>
      </c>
      <c r="F23" s="318" t="s">
        <v>283</v>
      </c>
      <c r="G23" s="318"/>
      <c r="H23" s="318"/>
      <c r="I23" s="318"/>
      <c r="J23" s="318"/>
      <c r="K23" s="53"/>
    </row>
    <row r="24" spans="2:11" customFormat="1" ht="12.75" customHeight="1" x14ac:dyDescent="0.2">
      <c r="B24" s="56"/>
      <c r="C24" s="57"/>
      <c r="D24" s="57"/>
      <c r="E24" s="57"/>
      <c r="F24" s="57"/>
      <c r="G24" s="57"/>
      <c r="H24" s="57"/>
      <c r="I24" s="57"/>
      <c r="J24" s="57"/>
      <c r="K24" s="53"/>
    </row>
    <row r="25" spans="2:11" customFormat="1" ht="15" customHeight="1" x14ac:dyDescent="0.2">
      <c r="B25" s="56"/>
      <c r="C25" s="318" t="s">
        <v>284</v>
      </c>
      <c r="D25" s="318"/>
      <c r="E25" s="318"/>
      <c r="F25" s="318"/>
      <c r="G25" s="318"/>
      <c r="H25" s="318"/>
      <c r="I25" s="318"/>
      <c r="J25" s="318"/>
      <c r="K25" s="53"/>
    </row>
    <row r="26" spans="2:11" customFormat="1" ht="15" customHeight="1" x14ac:dyDescent="0.2">
      <c r="B26" s="56"/>
      <c r="C26" s="318" t="s">
        <v>285</v>
      </c>
      <c r="D26" s="318"/>
      <c r="E26" s="318"/>
      <c r="F26" s="318"/>
      <c r="G26" s="318"/>
      <c r="H26" s="318"/>
      <c r="I26" s="318"/>
      <c r="J26" s="318"/>
      <c r="K26" s="53"/>
    </row>
    <row r="27" spans="2:11" customFormat="1" ht="15" customHeight="1" x14ac:dyDescent="0.2">
      <c r="B27" s="56"/>
      <c r="C27" s="55"/>
      <c r="D27" s="318" t="s">
        <v>286</v>
      </c>
      <c r="E27" s="318"/>
      <c r="F27" s="318"/>
      <c r="G27" s="318"/>
      <c r="H27" s="318"/>
      <c r="I27" s="318"/>
      <c r="J27" s="318"/>
      <c r="K27" s="53"/>
    </row>
    <row r="28" spans="2:11" customFormat="1" ht="15" customHeight="1" x14ac:dyDescent="0.2">
      <c r="B28" s="56"/>
      <c r="C28" s="57"/>
      <c r="D28" s="318" t="s">
        <v>287</v>
      </c>
      <c r="E28" s="318"/>
      <c r="F28" s="318"/>
      <c r="G28" s="318"/>
      <c r="H28" s="318"/>
      <c r="I28" s="318"/>
      <c r="J28" s="318"/>
      <c r="K28" s="53"/>
    </row>
    <row r="29" spans="2:11" customFormat="1" ht="12.75" customHeight="1" x14ac:dyDescent="0.2">
      <c r="B29" s="56"/>
      <c r="C29" s="57"/>
      <c r="D29" s="57"/>
      <c r="E29" s="57"/>
      <c r="F29" s="57"/>
      <c r="G29" s="57"/>
      <c r="H29" s="57"/>
      <c r="I29" s="57"/>
      <c r="J29" s="57"/>
      <c r="K29" s="53"/>
    </row>
    <row r="30" spans="2:11" customFormat="1" ht="15" customHeight="1" x14ac:dyDescent="0.2">
      <c r="B30" s="56"/>
      <c r="C30" s="57"/>
      <c r="D30" s="318" t="s">
        <v>288</v>
      </c>
      <c r="E30" s="318"/>
      <c r="F30" s="318"/>
      <c r="G30" s="318"/>
      <c r="H30" s="318"/>
      <c r="I30" s="318"/>
      <c r="J30" s="318"/>
      <c r="K30" s="53"/>
    </row>
    <row r="31" spans="2:11" customFormat="1" ht="15" customHeight="1" x14ac:dyDescent="0.2">
      <c r="B31" s="56"/>
      <c r="C31" s="57"/>
      <c r="D31" s="318" t="s">
        <v>289</v>
      </c>
      <c r="E31" s="318"/>
      <c r="F31" s="318"/>
      <c r="G31" s="318"/>
      <c r="H31" s="318"/>
      <c r="I31" s="318"/>
      <c r="J31" s="318"/>
      <c r="K31" s="53"/>
    </row>
    <row r="32" spans="2:11" customFormat="1" ht="12.75" customHeight="1" x14ac:dyDescent="0.2">
      <c r="B32" s="56"/>
      <c r="C32" s="57"/>
      <c r="D32" s="57"/>
      <c r="E32" s="57"/>
      <c r="F32" s="57"/>
      <c r="G32" s="57"/>
      <c r="H32" s="57"/>
      <c r="I32" s="57"/>
      <c r="J32" s="57"/>
      <c r="K32" s="53"/>
    </row>
    <row r="33" spans="2:11" customFormat="1" ht="15" customHeight="1" x14ac:dyDescent="0.2">
      <c r="B33" s="56"/>
      <c r="C33" s="57"/>
      <c r="D33" s="318" t="s">
        <v>290</v>
      </c>
      <c r="E33" s="318"/>
      <c r="F33" s="318"/>
      <c r="G33" s="318"/>
      <c r="H33" s="318"/>
      <c r="I33" s="318"/>
      <c r="J33" s="318"/>
      <c r="K33" s="53"/>
    </row>
    <row r="34" spans="2:11" customFormat="1" ht="15" customHeight="1" x14ac:dyDescent="0.2">
      <c r="B34" s="56"/>
      <c r="C34" s="57"/>
      <c r="D34" s="318" t="s">
        <v>291</v>
      </c>
      <c r="E34" s="318"/>
      <c r="F34" s="318"/>
      <c r="G34" s="318"/>
      <c r="H34" s="318"/>
      <c r="I34" s="318"/>
      <c r="J34" s="318"/>
      <c r="K34" s="53"/>
    </row>
    <row r="35" spans="2:11" customFormat="1" ht="15" customHeight="1" x14ac:dyDescent="0.2">
      <c r="B35" s="56"/>
      <c r="C35" s="57"/>
      <c r="D35" s="318" t="s">
        <v>292</v>
      </c>
      <c r="E35" s="318"/>
      <c r="F35" s="318"/>
      <c r="G35" s="318"/>
      <c r="H35" s="318"/>
      <c r="I35" s="318"/>
      <c r="J35" s="318"/>
      <c r="K35" s="53"/>
    </row>
    <row r="36" spans="2:11" customFormat="1" ht="15" customHeight="1" x14ac:dyDescent="0.2">
      <c r="B36" s="56"/>
      <c r="C36" s="57"/>
      <c r="D36" s="55"/>
      <c r="E36" s="58" t="s">
        <v>94</v>
      </c>
      <c r="F36" s="55"/>
      <c r="G36" s="318" t="s">
        <v>293</v>
      </c>
      <c r="H36" s="318"/>
      <c r="I36" s="318"/>
      <c r="J36" s="318"/>
      <c r="K36" s="53"/>
    </row>
    <row r="37" spans="2:11" customFormat="1" ht="30.75" customHeight="1" x14ac:dyDescent="0.2">
      <c r="B37" s="56"/>
      <c r="C37" s="57"/>
      <c r="D37" s="55"/>
      <c r="E37" s="58" t="s">
        <v>294</v>
      </c>
      <c r="F37" s="55"/>
      <c r="G37" s="318" t="s">
        <v>295</v>
      </c>
      <c r="H37" s="318"/>
      <c r="I37" s="318"/>
      <c r="J37" s="318"/>
      <c r="K37" s="53"/>
    </row>
    <row r="38" spans="2:11" customFormat="1" ht="15" customHeight="1" x14ac:dyDescent="0.2">
      <c r="B38" s="56"/>
      <c r="C38" s="57"/>
      <c r="D38" s="55"/>
      <c r="E38" s="58" t="s">
        <v>51</v>
      </c>
      <c r="F38" s="55"/>
      <c r="G38" s="318" t="s">
        <v>296</v>
      </c>
      <c r="H38" s="318"/>
      <c r="I38" s="318"/>
      <c r="J38" s="318"/>
      <c r="K38" s="53"/>
    </row>
    <row r="39" spans="2:11" customFormat="1" ht="15" customHeight="1" x14ac:dyDescent="0.2">
      <c r="B39" s="56"/>
      <c r="C39" s="57"/>
      <c r="D39" s="55"/>
      <c r="E39" s="58" t="s">
        <v>52</v>
      </c>
      <c r="F39" s="55"/>
      <c r="G39" s="318" t="s">
        <v>297</v>
      </c>
      <c r="H39" s="318"/>
      <c r="I39" s="318"/>
      <c r="J39" s="318"/>
      <c r="K39" s="53"/>
    </row>
    <row r="40" spans="2:11" customFormat="1" ht="15" customHeight="1" x14ac:dyDescent="0.2">
      <c r="B40" s="56"/>
      <c r="C40" s="57"/>
      <c r="D40" s="55"/>
      <c r="E40" s="58" t="s">
        <v>95</v>
      </c>
      <c r="F40" s="55"/>
      <c r="G40" s="318" t="s">
        <v>298</v>
      </c>
      <c r="H40" s="318"/>
      <c r="I40" s="318"/>
      <c r="J40" s="318"/>
      <c r="K40" s="53"/>
    </row>
    <row r="41" spans="2:11" customFormat="1" ht="15" customHeight="1" x14ac:dyDescent="0.2">
      <c r="B41" s="56"/>
      <c r="C41" s="57"/>
      <c r="D41" s="55"/>
      <c r="E41" s="58" t="s">
        <v>96</v>
      </c>
      <c r="F41" s="55"/>
      <c r="G41" s="318" t="s">
        <v>299</v>
      </c>
      <c r="H41" s="318"/>
      <c r="I41" s="318"/>
      <c r="J41" s="318"/>
      <c r="K41" s="53"/>
    </row>
    <row r="42" spans="2:11" customFormat="1" ht="15" customHeight="1" x14ac:dyDescent="0.2">
      <c r="B42" s="56"/>
      <c r="C42" s="57"/>
      <c r="D42" s="55"/>
      <c r="E42" s="58" t="s">
        <v>300</v>
      </c>
      <c r="F42" s="55"/>
      <c r="G42" s="318" t="s">
        <v>301</v>
      </c>
      <c r="H42" s="318"/>
      <c r="I42" s="318"/>
      <c r="J42" s="318"/>
      <c r="K42" s="53"/>
    </row>
    <row r="43" spans="2:11" customFormat="1" ht="15" customHeight="1" x14ac:dyDescent="0.2">
      <c r="B43" s="56"/>
      <c r="C43" s="57"/>
      <c r="D43" s="55"/>
      <c r="E43" s="58"/>
      <c r="F43" s="55"/>
      <c r="G43" s="318" t="s">
        <v>302</v>
      </c>
      <c r="H43" s="318"/>
      <c r="I43" s="318"/>
      <c r="J43" s="318"/>
      <c r="K43" s="53"/>
    </row>
    <row r="44" spans="2:11" customFormat="1" ht="15" customHeight="1" x14ac:dyDescent="0.2">
      <c r="B44" s="56"/>
      <c r="C44" s="57"/>
      <c r="D44" s="55"/>
      <c r="E44" s="58" t="s">
        <v>303</v>
      </c>
      <c r="F44" s="55"/>
      <c r="G44" s="318" t="s">
        <v>304</v>
      </c>
      <c r="H44" s="318"/>
      <c r="I44" s="318"/>
      <c r="J44" s="318"/>
      <c r="K44" s="53"/>
    </row>
    <row r="45" spans="2:11" customFormat="1" ht="15" customHeight="1" x14ac:dyDescent="0.2">
      <c r="B45" s="56"/>
      <c r="C45" s="57"/>
      <c r="D45" s="55"/>
      <c r="E45" s="58" t="s">
        <v>98</v>
      </c>
      <c r="F45" s="55"/>
      <c r="G45" s="318" t="s">
        <v>305</v>
      </c>
      <c r="H45" s="318"/>
      <c r="I45" s="318"/>
      <c r="J45" s="318"/>
      <c r="K45" s="53"/>
    </row>
    <row r="46" spans="2:11" customFormat="1" ht="12.75" customHeight="1" x14ac:dyDescent="0.2">
      <c r="B46" s="56"/>
      <c r="C46" s="57"/>
      <c r="D46" s="55"/>
      <c r="E46" s="55"/>
      <c r="F46" s="55"/>
      <c r="G46" s="55"/>
      <c r="H46" s="55"/>
      <c r="I46" s="55"/>
      <c r="J46" s="55"/>
      <c r="K46" s="53"/>
    </row>
    <row r="47" spans="2:11" customFormat="1" ht="15" customHeight="1" x14ac:dyDescent="0.2">
      <c r="B47" s="56"/>
      <c r="C47" s="57"/>
      <c r="D47" s="318" t="s">
        <v>306</v>
      </c>
      <c r="E47" s="318"/>
      <c r="F47" s="318"/>
      <c r="G47" s="318"/>
      <c r="H47" s="318"/>
      <c r="I47" s="318"/>
      <c r="J47" s="318"/>
      <c r="K47" s="53"/>
    </row>
    <row r="48" spans="2:11" customFormat="1" ht="15" customHeight="1" x14ac:dyDescent="0.2">
      <c r="B48" s="56"/>
      <c r="C48" s="57"/>
      <c r="D48" s="57"/>
      <c r="E48" s="318" t="s">
        <v>307</v>
      </c>
      <c r="F48" s="318"/>
      <c r="G48" s="318"/>
      <c r="H48" s="318"/>
      <c r="I48" s="318"/>
      <c r="J48" s="318"/>
      <c r="K48" s="53"/>
    </row>
    <row r="49" spans="2:11" customFormat="1" ht="15" customHeight="1" x14ac:dyDescent="0.2">
      <c r="B49" s="56"/>
      <c r="C49" s="57"/>
      <c r="D49" s="57"/>
      <c r="E49" s="318" t="s">
        <v>308</v>
      </c>
      <c r="F49" s="318"/>
      <c r="G49" s="318"/>
      <c r="H49" s="318"/>
      <c r="I49" s="318"/>
      <c r="J49" s="318"/>
      <c r="K49" s="53"/>
    </row>
    <row r="50" spans="2:11" customFormat="1" ht="15" customHeight="1" x14ac:dyDescent="0.2">
      <c r="B50" s="56"/>
      <c r="C50" s="57"/>
      <c r="D50" s="57"/>
      <c r="E50" s="318" t="s">
        <v>309</v>
      </c>
      <c r="F50" s="318"/>
      <c r="G50" s="318"/>
      <c r="H50" s="318"/>
      <c r="I50" s="318"/>
      <c r="J50" s="318"/>
      <c r="K50" s="53"/>
    </row>
    <row r="51" spans="2:11" customFormat="1" ht="15" customHeight="1" x14ac:dyDescent="0.2">
      <c r="B51" s="56"/>
      <c r="C51" s="57"/>
      <c r="D51" s="318" t="s">
        <v>310</v>
      </c>
      <c r="E51" s="318"/>
      <c r="F51" s="318"/>
      <c r="G51" s="318"/>
      <c r="H51" s="318"/>
      <c r="I51" s="318"/>
      <c r="J51" s="318"/>
      <c r="K51" s="53"/>
    </row>
    <row r="52" spans="2:11" customFormat="1" ht="25.5" customHeight="1" x14ac:dyDescent="0.3">
      <c r="B52" s="52"/>
      <c r="C52" s="319" t="s">
        <v>311</v>
      </c>
      <c r="D52" s="319"/>
      <c r="E52" s="319"/>
      <c r="F52" s="319"/>
      <c r="G52" s="319"/>
      <c r="H52" s="319"/>
      <c r="I52" s="319"/>
      <c r="J52" s="319"/>
      <c r="K52" s="53"/>
    </row>
    <row r="53" spans="2:11" customFormat="1" ht="5.25" customHeight="1" x14ac:dyDescent="0.2">
      <c r="B53" s="52"/>
      <c r="C53" s="54"/>
      <c r="D53" s="54"/>
      <c r="E53" s="54"/>
      <c r="F53" s="54"/>
      <c r="G53" s="54"/>
      <c r="H53" s="54"/>
      <c r="I53" s="54"/>
      <c r="J53" s="54"/>
      <c r="K53" s="53"/>
    </row>
    <row r="54" spans="2:11" customFormat="1" ht="15" customHeight="1" x14ac:dyDescent="0.2">
      <c r="B54" s="52"/>
      <c r="C54" s="318" t="s">
        <v>312</v>
      </c>
      <c r="D54" s="318"/>
      <c r="E54" s="318"/>
      <c r="F54" s="318"/>
      <c r="G54" s="318"/>
      <c r="H54" s="318"/>
      <c r="I54" s="318"/>
      <c r="J54" s="318"/>
      <c r="K54" s="53"/>
    </row>
    <row r="55" spans="2:11" customFormat="1" ht="15" customHeight="1" x14ac:dyDescent="0.2">
      <c r="B55" s="52"/>
      <c r="C55" s="318" t="s">
        <v>313</v>
      </c>
      <c r="D55" s="318"/>
      <c r="E55" s="318"/>
      <c r="F55" s="318"/>
      <c r="G55" s="318"/>
      <c r="H55" s="318"/>
      <c r="I55" s="318"/>
      <c r="J55" s="318"/>
      <c r="K55" s="53"/>
    </row>
    <row r="56" spans="2:11" customFormat="1" ht="12.75" customHeight="1" x14ac:dyDescent="0.2">
      <c r="B56" s="52"/>
      <c r="C56" s="55"/>
      <c r="D56" s="55"/>
      <c r="E56" s="55"/>
      <c r="F56" s="55"/>
      <c r="G56" s="55"/>
      <c r="H56" s="55"/>
      <c r="I56" s="55"/>
      <c r="J56" s="55"/>
      <c r="K56" s="53"/>
    </row>
    <row r="57" spans="2:11" customFormat="1" ht="15" customHeight="1" x14ac:dyDescent="0.2">
      <c r="B57" s="52"/>
      <c r="C57" s="318" t="s">
        <v>314</v>
      </c>
      <c r="D57" s="318"/>
      <c r="E57" s="318"/>
      <c r="F57" s="318"/>
      <c r="G57" s="318"/>
      <c r="H57" s="318"/>
      <c r="I57" s="318"/>
      <c r="J57" s="318"/>
      <c r="K57" s="53"/>
    </row>
    <row r="58" spans="2:11" customFormat="1" ht="15" customHeight="1" x14ac:dyDescent="0.2">
      <c r="B58" s="52"/>
      <c r="C58" s="57"/>
      <c r="D58" s="318" t="s">
        <v>315</v>
      </c>
      <c r="E58" s="318"/>
      <c r="F58" s="318"/>
      <c r="G58" s="318"/>
      <c r="H58" s="318"/>
      <c r="I58" s="318"/>
      <c r="J58" s="318"/>
      <c r="K58" s="53"/>
    </row>
    <row r="59" spans="2:11" customFormat="1" ht="15" customHeight="1" x14ac:dyDescent="0.2">
      <c r="B59" s="52"/>
      <c r="C59" s="57"/>
      <c r="D59" s="318" t="s">
        <v>316</v>
      </c>
      <c r="E59" s="318"/>
      <c r="F59" s="318"/>
      <c r="G59" s="318"/>
      <c r="H59" s="318"/>
      <c r="I59" s="318"/>
      <c r="J59" s="318"/>
      <c r="K59" s="53"/>
    </row>
    <row r="60" spans="2:11" customFormat="1" ht="15" customHeight="1" x14ac:dyDescent="0.2">
      <c r="B60" s="52"/>
      <c r="C60" s="57"/>
      <c r="D60" s="318" t="s">
        <v>317</v>
      </c>
      <c r="E60" s="318"/>
      <c r="F60" s="318"/>
      <c r="G60" s="318"/>
      <c r="H60" s="318"/>
      <c r="I60" s="318"/>
      <c r="J60" s="318"/>
      <c r="K60" s="53"/>
    </row>
    <row r="61" spans="2:11" customFormat="1" ht="15" customHeight="1" x14ac:dyDescent="0.2">
      <c r="B61" s="52"/>
      <c r="C61" s="57"/>
      <c r="D61" s="318" t="s">
        <v>318</v>
      </c>
      <c r="E61" s="318"/>
      <c r="F61" s="318"/>
      <c r="G61" s="318"/>
      <c r="H61" s="318"/>
      <c r="I61" s="318"/>
      <c r="J61" s="318"/>
      <c r="K61" s="53"/>
    </row>
    <row r="62" spans="2:11" customFormat="1" ht="15" customHeight="1" x14ac:dyDescent="0.2">
      <c r="B62" s="52"/>
      <c r="C62" s="57"/>
      <c r="D62" s="317" t="s">
        <v>319</v>
      </c>
      <c r="E62" s="317"/>
      <c r="F62" s="317"/>
      <c r="G62" s="317"/>
      <c r="H62" s="317"/>
      <c r="I62" s="317"/>
      <c r="J62" s="317"/>
      <c r="K62" s="53"/>
    </row>
    <row r="63" spans="2:11" customFormat="1" ht="15" customHeight="1" x14ac:dyDescent="0.2">
      <c r="B63" s="52"/>
      <c r="C63" s="57"/>
      <c r="D63" s="318" t="s">
        <v>320</v>
      </c>
      <c r="E63" s="318"/>
      <c r="F63" s="318"/>
      <c r="G63" s="318"/>
      <c r="H63" s="318"/>
      <c r="I63" s="318"/>
      <c r="J63" s="318"/>
      <c r="K63" s="53"/>
    </row>
    <row r="64" spans="2:11" customFormat="1" ht="12.75" customHeight="1" x14ac:dyDescent="0.2">
      <c r="B64" s="52"/>
      <c r="C64" s="57"/>
      <c r="D64" s="57"/>
      <c r="E64" s="60"/>
      <c r="F64" s="57"/>
      <c r="G64" s="57"/>
      <c r="H64" s="57"/>
      <c r="I64" s="57"/>
      <c r="J64" s="57"/>
      <c r="K64" s="53"/>
    </row>
    <row r="65" spans="2:11" customFormat="1" ht="15" customHeight="1" x14ac:dyDescent="0.2">
      <c r="B65" s="52"/>
      <c r="C65" s="57"/>
      <c r="D65" s="318" t="s">
        <v>321</v>
      </c>
      <c r="E65" s="318"/>
      <c r="F65" s="318"/>
      <c r="G65" s="318"/>
      <c r="H65" s="318"/>
      <c r="I65" s="318"/>
      <c r="J65" s="318"/>
      <c r="K65" s="53"/>
    </row>
    <row r="66" spans="2:11" customFormat="1" ht="15" customHeight="1" x14ac:dyDescent="0.2">
      <c r="B66" s="52"/>
      <c r="C66" s="57"/>
      <c r="D66" s="317" t="s">
        <v>322</v>
      </c>
      <c r="E66" s="317"/>
      <c r="F66" s="317"/>
      <c r="G66" s="317"/>
      <c r="H66" s="317"/>
      <c r="I66" s="317"/>
      <c r="J66" s="317"/>
      <c r="K66" s="53"/>
    </row>
    <row r="67" spans="2:11" customFormat="1" ht="15" customHeight="1" x14ac:dyDescent="0.2">
      <c r="B67" s="52"/>
      <c r="C67" s="57"/>
      <c r="D67" s="318" t="s">
        <v>323</v>
      </c>
      <c r="E67" s="318"/>
      <c r="F67" s="318"/>
      <c r="G67" s="318"/>
      <c r="H67" s="318"/>
      <c r="I67" s="318"/>
      <c r="J67" s="318"/>
      <c r="K67" s="53"/>
    </row>
    <row r="68" spans="2:11" customFormat="1" ht="15" customHeight="1" x14ac:dyDescent="0.2">
      <c r="B68" s="52"/>
      <c r="C68" s="57"/>
      <c r="D68" s="318" t="s">
        <v>324</v>
      </c>
      <c r="E68" s="318"/>
      <c r="F68" s="318"/>
      <c r="G68" s="318"/>
      <c r="H68" s="318"/>
      <c r="I68" s="318"/>
      <c r="J68" s="318"/>
      <c r="K68" s="53"/>
    </row>
    <row r="69" spans="2:11" customFormat="1" ht="15" customHeight="1" x14ac:dyDescent="0.2">
      <c r="B69" s="52"/>
      <c r="C69" s="57"/>
      <c r="D69" s="318" t="s">
        <v>325</v>
      </c>
      <c r="E69" s="318"/>
      <c r="F69" s="318"/>
      <c r="G69" s="318"/>
      <c r="H69" s="318"/>
      <c r="I69" s="318"/>
      <c r="J69" s="318"/>
      <c r="K69" s="53"/>
    </row>
    <row r="70" spans="2:11" customFormat="1" ht="15" customHeight="1" x14ac:dyDescent="0.2">
      <c r="B70" s="52"/>
      <c r="C70" s="57"/>
      <c r="D70" s="318" t="s">
        <v>326</v>
      </c>
      <c r="E70" s="318"/>
      <c r="F70" s="318"/>
      <c r="G70" s="318"/>
      <c r="H70" s="318"/>
      <c r="I70" s="318"/>
      <c r="J70" s="318"/>
      <c r="K70" s="53"/>
    </row>
    <row r="71" spans="2:11" customFormat="1" ht="12.75" customHeight="1" x14ac:dyDescent="0.2">
      <c r="B71" s="61"/>
      <c r="C71" s="62"/>
      <c r="D71" s="62"/>
      <c r="E71" s="62"/>
      <c r="F71" s="62"/>
      <c r="G71" s="62"/>
      <c r="H71" s="62"/>
      <c r="I71" s="62"/>
      <c r="J71" s="62"/>
      <c r="K71" s="63"/>
    </row>
    <row r="72" spans="2:11" customFormat="1" ht="18.75" customHeight="1" x14ac:dyDescent="0.2">
      <c r="B72" s="64"/>
      <c r="C72" s="64"/>
      <c r="D72" s="64"/>
      <c r="E72" s="64"/>
      <c r="F72" s="64"/>
      <c r="G72" s="64"/>
      <c r="H72" s="64"/>
      <c r="I72" s="64"/>
      <c r="J72" s="64"/>
      <c r="K72" s="65"/>
    </row>
    <row r="73" spans="2:11" customFormat="1" ht="18.75" customHeight="1" x14ac:dyDescent="0.2">
      <c r="B73" s="65"/>
      <c r="C73" s="65"/>
      <c r="D73" s="65"/>
      <c r="E73" s="65"/>
      <c r="F73" s="65"/>
      <c r="G73" s="65"/>
      <c r="H73" s="65"/>
      <c r="I73" s="65"/>
      <c r="J73" s="65"/>
      <c r="K73" s="65"/>
    </row>
    <row r="74" spans="2:11" customFormat="1" ht="7.5" customHeight="1" x14ac:dyDescent="0.2">
      <c r="B74" s="66"/>
      <c r="C74" s="67"/>
      <c r="D74" s="67"/>
      <c r="E74" s="67"/>
      <c r="F74" s="67"/>
      <c r="G74" s="67"/>
      <c r="H74" s="67"/>
      <c r="I74" s="67"/>
      <c r="J74" s="67"/>
      <c r="K74" s="68"/>
    </row>
    <row r="75" spans="2:11" customFormat="1" ht="45" customHeight="1" x14ac:dyDescent="0.2">
      <c r="B75" s="69"/>
      <c r="C75" s="316" t="s">
        <v>327</v>
      </c>
      <c r="D75" s="316"/>
      <c r="E75" s="316"/>
      <c r="F75" s="316"/>
      <c r="G75" s="316"/>
      <c r="H75" s="316"/>
      <c r="I75" s="316"/>
      <c r="J75" s="316"/>
      <c r="K75" s="70"/>
    </row>
    <row r="76" spans="2:11" customFormat="1" ht="17.25" customHeight="1" x14ac:dyDescent="0.2">
      <c r="B76" s="69"/>
      <c r="C76" s="71" t="s">
        <v>328</v>
      </c>
      <c r="D76" s="71"/>
      <c r="E76" s="71"/>
      <c r="F76" s="71" t="s">
        <v>329</v>
      </c>
      <c r="G76" s="72"/>
      <c r="H76" s="71" t="s">
        <v>52</v>
      </c>
      <c r="I76" s="71" t="s">
        <v>55</v>
      </c>
      <c r="J76" s="71" t="s">
        <v>330</v>
      </c>
      <c r="K76" s="70"/>
    </row>
    <row r="77" spans="2:11" customFormat="1" ht="17.25" customHeight="1" x14ac:dyDescent="0.2">
      <c r="B77" s="69"/>
      <c r="C77" s="73" t="s">
        <v>331</v>
      </c>
      <c r="D77" s="73"/>
      <c r="E77" s="73"/>
      <c r="F77" s="74" t="s">
        <v>332</v>
      </c>
      <c r="G77" s="75"/>
      <c r="H77" s="73"/>
      <c r="I77" s="73"/>
      <c r="J77" s="73" t="s">
        <v>333</v>
      </c>
      <c r="K77" s="70"/>
    </row>
    <row r="78" spans="2:11" customFormat="1" ht="5.25" customHeight="1" x14ac:dyDescent="0.2">
      <c r="B78" s="69"/>
      <c r="C78" s="76"/>
      <c r="D78" s="76"/>
      <c r="E78" s="76"/>
      <c r="F78" s="76"/>
      <c r="G78" s="77"/>
      <c r="H78" s="76"/>
      <c r="I78" s="76"/>
      <c r="J78" s="76"/>
      <c r="K78" s="70"/>
    </row>
    <row r="79" spans="2:11" customFormat="1" ht="15" customHeight="1" x14ac:dyDescent="0.2">
      <c r="B79" s="69"/>
      <c r="C79" s="58" t="s">
        <v>51</v>
      </c>
      <c r="D79" s="78"/>
      <c r="E79" s="78"/>
      <c r="F79" s="79" t="s">
        <v>334</v>
      </c>
      <c r="G79" s="80"/>
      <c r="H79" s="58" t="s">
        <v>335</v>
      </c>
      <c r="I79" s="58" t="s">
        <v>336</v>
      </c>
      <c r="J79" s="58">
        <v>20</v>
      </c>
      <c r="K79" s="70"/>
    </row>
    <row r="80" spans="2:11" customFormat="1" ht="15" customHeight="1" x14ac:dyDescent="0.2">
      <c r="B80" s="69"/>
      <c r="C80" s="58" t="s">
        <v>337</v>
      </c>
      <c r="D80" s="58"/>
      <c r="E80" s="58"/>
      <c r="F80" s="79" t="s">
        <v>334</v>
      </c>
      <c r="G80" s="80"/>
      <c r="H80" s="58" t="s">
        <v>338</v>
      </c>
      <c r="I80" s="58" t="s">
        <v>336</v>
      </c>
      <c r="J80" s="58">
        <v>120</v>
      </c>
      <c r="K80" s="70"/>
    </row>
    <row r="81" spans="2:11" customFormat="1" ht="15" customHeight="1" x14ac:dyDescent="0.2">
      <c r="B81" s="81"/>
      <c r="C81" s="58" t="s">
        <v>339</v>
      </c>
      <c r="D81" s="58"/>
      <c r="E81" s="58"/>
      <c r="F81" s="79" t="s">
        <v>340</v>
      </c>
      <c r="G81" s="80"/>
      <c r="H81" s="58" t="s">
        <v>341</v>
      </c>
      <c r="I81" s="58" t="s">
        <v>336</v>
      </c>
      <c r="J81" s="58">
        <v>50</v>
      </c>
      <c r="K81" s="70"/>
    </row>
    <row r="82" spans="2:11" customFormat="1" ht="15" customHeight="1" x14ac:dyDescent="0.2">
      <c r="B82" s="81"/>
      <c r="C82" s="58" t="s">
        <v>342</v>
      </c>
      <c r="D82" s="58"/>
      <c r="E82" s="58"/>
      <c r="F82" s="79" t="s">
        <v>334</v>
      </c>
      <c r="G82" s="80"/>
      <c r="H82" s="58" t="s">
        <v>343</v>
      </c>
      <c r="I82" s="58" t="s">
        <v>344</v>
      </c>
      <c r="J82" s="58"/>
      <c r="K82" s="70"/>
    </row>
    <row r="83" spans="2:11" customFormat="1" ht="15" customHeight="1" x14ac:dyDescent="0.2">
      <c r="B83" s="81"/>
      <c r="C83" s="58" t="s">
        <v>345</v>
      </c>
      <c r="D83" s="58"/>
      <c r="E83" s="58"/>
      <c r="F83" s="79" t="s">
        <v>340</v>
      </c>
      <c r="G83" s="58"/>
      <c r="H83" s="58" t="s">
        <v>346</v>
      </c>
      <c r="I83" s="58" t="s">
        <v>336</v>
      </c>
      <c r="J83" s="58">
        <v>15</v>
      </c>
      <c r="K83" s="70"/>
    </row>
    <row r="84" spans="2:11" customFormat="1" ht="15" customHeight="1" x14ac:dyDescent="0.2">
      <c r="B84" s="81"/>
      <c r="C84" s="58" t="s">
        <v>347</v>
      </c>
      <c r="D84" s="58"/>
      <c r="E84" s="58"/>
      <c r="F84" s="79" t="s">
        <v>340</v>
      </c>
      <c r="G84" s="58"/>
      <c r="H84" s="58" t="s">
        <v>348</v>
      </c>
      <c r="I84" s="58" t="s">
        <v>336</v>
      </c>
      <c r="J84" s="58">
        <v>15</v>
      </c>
      <c r="K84" s="70"/>
    </row>
    <row r="85" spans="2:11" customFormat="1" ht="15" customHeight="1" x14ac:dyDescent="0.2">
      <c r="B85" s="81"/>
      <c r="C85" s="58" t="s">
        <v>349</v>
      </c>
      <c r="D85" s="58"/>
      <c r="E85" s="58"/>
      <c r="F85" s="79" t="s">
        <v>340</v>
      </c>
      <c r="G85" s="58"/>
      <c r="H85" s="58" t="s">
        <v>350</v>
      </c>
      <c r="I85" s="58" t="s">
        <v>336</v>
      </c>
      <c r="J85" s="58">
        <v>20</v>
      </c>
      <c r="K85" s="70"/>
    </row>
    <row r="86" spans="2:11" customFormat="1" ht="15" customHeight="1" x14ac:dyDescent="0.2">
      <c r="B86" s="81"/>
      <c r="C86" s="58" t="s">
        <v>351</v>
      </c>
      <c r="D86" s="58"/>
      <c r="E86" s="58"/>
      <c r="F86" s="79" t="s">
        <v>340</v>
      </c>
      <c r="G86" s="58"/>
      <c r="H86" s="58" t="s">
        <v>352</v>
      </c>
      <c r="I86" s="58" t="s">
        <v>336</v>
      </c>
      <c r="J86" s="58">
        <v>20</v>
      </c>
      <c r="K86" s="70"/>
    </row>
    <row r="87" spans="2:11" customFormat="1" ht="15" customHeight="1" x14ac:dyDescent="0.2">
      <c r="B87" s="81"/>
      <c r="C87" s="58" t="s">
        <v>353</v>
      </c>
      <c r="D87" s="58"/>
      <c r="E87" s="58"/>
      <c r="F87" s="79" t="s">
        <v>340</v>
      </c>
      <c r="G87" s="80"/>
      <c r="H87" s="58" t="s">
        <v>354</v>
      </c>
      <c r="I87" s="58" t="s">
        <v>336</v>
      </c>
      <c r="J87" s="58">
        <v>50</v>
      </c>
      <c r="K87" s="70"/>
    </row>
    <row r="88" spans="2:11" customFormat="1" ht="15" customHeight="1" x14ac:dyDescent="0.2">
      <c r="B88" s="81"/>
      <c r="C88" s="58" t="s">
        <v>355</v>
      </c>
      <c r="D88" s="58"/>
      <c r="E88" s="58"/>
      <c r="F88" s="79" t="s">
        <v>340</v>
      </c>
      <c r="G88" s="80"/>
      <c r="H88" s="58" t="s">
        <v>356</v>
      </c>
      <c r="I88" s="58" t="s">
        <v>336</v>
      </c>
      <c r="J88" s="58">
        <v>20</v>
      </c>
      <c r="K88" s="70"/>
    </row>
    <row r="89" spans="2:11" customFormat="1" ht="15" customHeight="1" x14ac:dyDescent="0.2">
      <c r="B89" s="81"/>
      <c r="C89" s="58" t="s">
        <v>357</v>
      </c>
      <c r="D89" s="58"/>
      <c r="E89" s="58"/>
      <c r="F89" s="79" t="s">
        <v>340</v>
      </c>
      <c r="G89" s="80"/>
      <c r="H89" s="58" t="s">
        <v>358</v>
      </c>
      <c r="I89" s="58" t="s">
        <v>336</v>
      </c>
      <c r="J89" s="58">
        <v>20</v>
      </c>
      <c r="K89" s="70"/>
    </row>
    <row r="90" spans="2:11" customFormat="1" ht="15" customHeight="1" x14ac:dyDescent="0.2">
      <c r="B90" s="81"/>
      <c r="C90" s="58" t="s">
        <v>359</v>
      </c>
      <c r="D90" s="58"/>
      <c r="E90" s="58"/>
      <c r="F90" s="79" t="s">
        <v>340</v>
      </c>
      <c r="G90" s="80"/>
      <c r="H90" s="58" t="s">
        <v>360</v>
      </c>
      <c r="I90" s="58" t="s">
        <v>336</v>
      </c>
      <c r="J90" s="58">
        <v>50</v>
      </c>
      <c r="K90" s="70"/>
    </row>
    <row r="91" spans="2:11" customFormat="1" ht="15" customHeight="1" x14ac:dyDescent="0.2">
      <c r="B91" s="81"/>
      <c r="C91" s="58" t="s">
        <v>361</v>
      </c>
      <c r="D91" s="58"/>
      <c r="E91" s="58"/>
      <c r="F91" s="79" t="s">
        <v>340</v>
      </c>
      <c r="G91" s="80"/>
      <c r="H91" s="58" t="s">
        <v>361</v>
      </c>
      <c r="I91" s="58" t="s">
        <v>336</v>
      </c>
      <c r="J91" s="58">
        <v>50</v>
      </c>
      <c r="K91" s="70"/>
    </row>
    <row r="92" spans="2:11" customFormat="1" ht="15" customHeight="1" x14ac:dyDescent="0.2">
      <c r="B92" s="81"/>
      <c r="C92" s="58" t="s">
        <v>362</v>
      </c>
      <c r="D92" s="58"/>
      <c r="E92" s="58"/>
      <c r="F92" s="79" t="s">
        <v>340</v>
      </c>
      <c r="G92" s="80"/>
      <c r="H92" s="58" t="s">
        <v>363</v>
      </c>
      <c r="I92" s="58" t="s">
        <v>336</v>
      </c>
      <c r="J92" s="58">
        <v>255</v>
      </c>
      <c r="K92" s="70"/>
    </row>
    <row r="93" spans="2:11" customFormat="1" ht="15" customHeight="1" x14ac:dyDescent="0.2">
      <c r="B93" s="81"/>
      <c r="C93" s="58" t="s">
        <v>364</v>
      </c>
      <c r="D93" s="58"/>
      <c r="E93" s="58"/>
      <c r="F93" s="79" t="s">
        <v>334</v>
      </c>
      <c r="G93" s="80"/>
      <c r="H93" s="58" t="s">
        <v>365</v>
      </c>
      <c r="I93" s="58" t="s">
        <v>366</v>
      </c>
      <c r="J93" s="58"/>
      <c r="K93" s="70"/>
    </row>
    <row r="94" spans="2:11" customFormat="1" ht="15" customHeight="1" x14ac:dyDescent="0.2">
      <c r="B94" s="81"/>
      <c r="C94" s="58" t="s">
        <v>367</v>
      </c>
      <c r="D94" s="58"/>
      <c r="E94" s="58"/>
      <c r="F94" s="79" t="s">
        <v>334</v>
      </c>
      <c r="G94" s="80"/>
      <c r="H94" s="58" t="s">
        <v>368</v>
      </c>
      <c r="I94" s="58" t="s">
        <v>369</v>
      </c>
      <c r="J94" s="58"/>
      <c r="K94" s="70"/>
    </row>
    <row r="95" spans="2:11" customFormat="1" ht="15" customHeight="1" x14ac:dyDescent="0.2">
      <c r="B95" s="81"/>
      <c r="C95" s="58" t="s">
        <v>370</v>
      </c>
      <c r="D95" s="58"/>
      <c r="E95" s="58"/>
      <c r="F95" s="79" t="s">
        <v>334</v>
      </c>
      <c r="G95" s="80"/>
      <c r="H95" s="58" t="s">
        <v>370</v>
      </c>
      <c r="I95" s="58" t="s">
        <v>369</v>
      </c>
      <c r="J95" s="58"/>
      <c r="K95" s="70"/>
    </row>
    <row r="96" spans="2:11" customFormat="1" ht="15" customHeight="1" x14ac:dyDescent="0.2">
      <c r="B96" s="81"/>
      <c r="C96" s="58" t="s">
        <v>36</v>
      </c>
      <c r="D96" s="58"/>
      <c r="E96" s="58"/>
      <c r="F96" s="79" t="s">
        <v>334</v>
      </c>
      <c r="G96" s="80"/>
      <c r="H96" s="58" t="s">
        <v>371</v>
      </c>
      <c r="I96" s="58" t="s">
        <v>369</v>
      </c>
      <c r="J96" s="58"/>
      <c r="K96" s="70"/>
    </row>
    <row r="97" spans="2:11" customFormat="1" ht="15" customHeight="1" x14ac:dyDescent="0.2">
      <c r="B97" s="81"/>
      <c r="C97" s="58" t="s">
        <v>46</v>
      </c>
      <c r="D97" s="58"/>
      <c r="E97" s="58"/>
      <c r="F97" s="79" t="s">
        <v>334</v>
      </c>
      <c r="G97" s="80"/>
      <c r="H97" s="58" t="s">
        <v>372</v>
      </c>
      <c r="I97" s="58" t="s">
        <v>369</v>
      </c>
      <c r="J97" s="58"/>
      <c r="K97" s="70"/>
    </row>
    <row r="98" spans="2:11" customFormat="1" ht="15" customHeight="1" x14ac:dyDescent="0.2">
      <c r="B98" s="82"/>
      <c r="C98" s="83"/>
      <c r="D98" s="83"/>
      <c r="E98" s="83"/>
      <c r="F98" s="83"/>
      <c r="G98" s="83"/>
      <c r="H98" s="83"/>
      <c r="I98" s="83"/>
      <c r="J98" s="83"/>
      <c r="K98" s="84"/>
    </row>
    <row r="99" spans="2:11" customFormat="1" ht="18.75" customHeight="1" x14ac:dyDescent="0.2">
      <c r="B99" s="85"/>
      <c r="C99" s="86"/>
      <c r="D99" s="86"/>
      <c r="E99" s="86"/>
      <c r="F99" s="86"/>
      <c r="G99" s="86"/>
      <c r="H99" s="86"/>
      <c r="I99" s="86"/>
      <c r="J99" s="86"/>
      <c r="K99" s="85"/>
    </row>
    <row r="100" spans="2:11" customFormat="1" ht="18.75" customHeight="1" x14ac:dyDescent="0.2">
      <c r="B100" s="65"/>
      <c r="C100" s="65"/>
      <c r="D100" s="65"/>
      <c r="E100" s="65"/>
      <c r="F100" s="65"/>
      <c r="G100" s="65"/>
      <c r="H100" s="65"/>
      <c r="I100" s="65"/>
      <c r="J100" s="65"/>
      <c r="K100" s="65"/>
    </row>
    <row r="101" spans="2:11" customFormat="1" ht="7.5" customHeight="1" x14ac:dyDescent="0.2">
      <c r="B101" s="66"/>
      <c r="C101" s="67"/>
      <c r="D101" s="67"/>
      <c r="E101" s="67"/>
      <c r="F101" s="67"/>
      <c r="G101" s="67"/>
      <c r="H101" s="67"/>
      <c r="I101" s="67"/>
      <c r="J101" s="67"/>
      <c r="K101" s="68"/>
    </row>
    <row r="102" spans="2:11" customFormat="1" ht="45" customHeight="1" x14ac:dyDescent="0.2">
      <c r="B102" s="69"/>
      <c r="C102" s="316" t="s">
        <v>373</v>
      </c>
      <c r="D102" s="316"/>
      <c r="E102" s="316"/>
      <c r="F102" s="316"/>
      <c r="G102" s="316"/>
      <c r="H102" s="316"/>
      <c r="I102" s="316"/>
      <c r="J102" s="316"/>
      <c r="K102" s="70"/>
    </row>
    <row r="103" spans="2:11" customFormat="1" ht="17.25" customHeight="1" x14ac:dyDescent="0.2">
      <c r="B103" s="69"/>
      <c r="C103" s="71" t="s">
        <v>328</v>
      </c>
      <c r="D103" s="71"/>
      <c r="E103" s="71"/>
      <c r="F103" s="71" t="s">
        <v>329</v>
      </c>
      <c r="G103" s="72"/>
      <c r="H103" s="71" t="s">
        <v>52</v>
      </c>
      <c r="I103" s="71" t="s">
        <v>55</v>
      </c>
      <c r="J103" s="71" t="s">
        <v>330</v>
      </c>
      <c r="K103" s="70"/>
    </row>
    <row r="104" spans="2:11" customFormat="1" ht="17.25" customHeight="1" x14ac:dyDescent="0.2">
      <c r="B104" s="69"/>
      <c r="C104" s="73" t="s">
        <v>331</v>
      </c>
      <c r="D104" s="73"/>
      <c r="E104" s="73"/>
      <c r="F104" s="74" t="s">
        <v>332</v>
      </c>
      <c r="G104" s="75"/>
      <c r="H104" s="73"/>
      <c r="I104" s="73"/>
      <c r="J104" s="73" t="s">
        <v>333</v>
      </c>
      <c r="K104" s="70"/>
    </row>
    <row r="105" spans="2:11" customFormat="1" ht="5.25" customHeight="1" x14ac:dyDescent="0.2">
      <c r="B105" s="69"/>
      <c r="C105" s="71"/>
      <c r="D105" s="71"/>
      <c r="E105" s="71"/>
      <c r="F105" s="71"/>
      <c r="G105" s="87"/>
      <c r="H105" s="71"/>
      <c r="I105" s="71"/>
      <c r="J105" s="71"/>
      <c r="K105" s="70"/>
    </row>
    <row r="106" spans="2:11" customFormat="1" ht="15" customHeight="1" x14ac:dyDescent="0.2">
      <c r="B106" s="69"/>
      <c r="C106" s="58" t="s">
        <v>51</v>
      </c>
      <c r="D106" s="78"/>
      <c r="E106" s="78"/>
      <c r="F106" s="79" t="s">
        <v>334</v>
      </c>
      <c r="G106" s="58"/>
      <c r="H106" s="58" t="s">
        <v>374</v>
      </c>
      <c r="I106" s="58" t="s">
        <v>336</v>
      </c>
      <c r="J106" s="58">
        <v>20</v>
      </c>
      <c r="K106" s="70"/>
    </row>
    <row r="107" spans="2:11" customFormat="1" ht="15" customHeight="1" x14ac:dyDescent="0.2">
      <c r="B107" s="69"/>
      <c r="C107" s="58" t="s">
        <v>337</v>
      </c>
      <c r="D107" s="58"/>
      <c r="E107" s="58"/>
      <c r="F107" s="79" t="s">
        <v>334</v>
      </c>
      <c r="G107" s="58"/>
      <c r="H107" s="58" t="s">
        <v>374</v>
      </c>
      <c r="I107" s="58" t="s">
        <v>336</v>
      </c>
      <c r="J107" s="58">
        <v>120</v>
      </c>
      <c r="K107" s="70"/>
    </row>
    <row r="108" spans="2:11" customFormat="1" ht="15" customHeight="1" x14ac:dyDescent="0.2">
      <c r="B108" s="81"/>
      <c r="C108" s="58" t="s">
        <v>339</v>
      </c>
      <c r="D108" s="58"/>
      <c r="E108" s="58"/>
      <c r="F108" s="79" t="s">
        <v>340</v>
      </c>
      <c r="G108" s="58"/>
      <c r="H108" s="58" t="s">
        <v>374</v>
      </c>
      <c r="I108" s="58" t="s">
        <v>336</v>
      </c>
      <c r="J108" s="58">
        <v>50</v>
      </c>
      <c r="K108" s="70"/>
    </row>
    <row r="109" spans="2:11" customFormat="1" ht="15" customHeight="1" x14ac:dyDescent="0.2">
      <c r="B109" s="81"/>
      <c r="C109" s="58" t="s">
        <v>342</v>
      </c>
      <c r="D109" s="58"/>
      <c r="E109" s="58"/>
      <c r="F109" s="79" t="s">
        <v>334</v>
      </c>
      <c r="G109" s="58"/>
      <c r="H109" s="58" t="s">
        <v>374</v>
      </c>
      <c r="I109" s="58" t="s">
        <v>344</v>
      </c>
      <c r="J109" s="58"/>
      <c r="K109" s="70"/>
    </row>
    <row r="110" spans="2:11" customFormat="1" ht="15" customHeight="1" x14ac:dyDescent="0.2">
      <c r="B110" s="81"/>
      <c r="C110" s="58" t="s">
        <v>353</v>
      </c>
      <c r="D110" s="58"/>
      <c r="E110" s="58"/>
      <c r="F110" s="79" t="s">
        <v>340</v>
      </c>
      <c r="G110" s="58"/>
      <c r="H110" s="58" t="s">
        <v>374</v>
      </c>
      <c r="I110" s="58" t="s">
        <v>336</v>
      </c>
      <c r="J110" s="58">
        <v>50</v>
      </c>
      <c r="K110" s="70"/>
    </row>
    <row r="111" spans="2:11" customFormat="1" ht="15" customHeight="1" x14ac:dyDescent="0.2">
      <c r="B111" s="81"/>
      <c r="C111" s="58" t="s">
        <v>361</v>
      </c>
      <c r="D111" s="58"/>
      <c r="E111" s="58"/>
      <c r="F111" s="79" t="s">
        <v>340</v>
      </c>
      <c r="G111" s="58"/>
      <c r="H111" s="58" t="s">
        <v>374</v>
      </c>
      <c r="I111" s="58" t="s">
        <v>336</v>
      </c>
      <c r="J111" s="58">
        <v>50</v>
      </c>
      <c r="K111" s="70"/>
    </row>
    <row r="112" spans="2:11" customFormat="1" ht="15" customHeight="1" x14ac:dyDescent="0.2">
      <c r="B112" s="81"/>
      <c r="C112" s="58" t="s">
        <v>359</v>
      </c>
      <c r="D112" s="58"/>
      <c r="E112" s="58"/>
      <c r="F112" s="79" t="s">
        <v>340</v>
      </c>
      <c r="G112" s="58"/>
      <c r="H112" s="58" t="s">
        <v>374</v>
      </c>
      <c r="I112" s="58" t="s">
        <v>336</v>
      </c>
      <c r="J112" s="58">
        <v>50</v>
      </c>
      <c r="K112" s="70"/>
    </row>
    <row r="113" spans="2:11" customFormat="1" ht="15" customHeight="1" x14ac:dyDescent="0.2">
      <c r="B113" s="81"/>
      <c r="C113" s="58" t="s">
        <v>51</v>
      </c>
      <c r="D113" s="58"/>
      <c r="E113" s="58"/>
      <c r="F113" s="79" t="s">
        <v>334</v>
      </c>
      <c r="G113" s="58"/>
      <c r="H113" s="58" t="s">
        <v>375</v>
      </c>
      <c r="I113" s="58" t="s">
        <v>336</v>
      </c>
      <c r="J113" s="58">
        <v>20</v>
      </c>
      <c r="K113" s="70"/>
    </row>
    <row r="114" spans="2:11" customFormat="1" ht="15" customHeight="1" x14ac:dyDescent="0.2">
      <c r="B114" s="81"/>
      <c r="C114" s="58" t="s">
        <v>376</v>
      </c>
      <c r="D114" s="58"/>
      <c r="E114" s="58"/>
      <c r="F114" s="79" t="s">
        <v>334</v>
      </c>
      <c r="G114" s="58"/>
      <c r="H114" s="58" t="s">
        <v>377</v>
      </c>
      <c r="I114" s="58" t="s">
        <v>336</v>
      </c>
      <c r="J114" s="58">
        <v>120</v>
      </c>
      <c r="K114" s="70"/>
    </row>
    <row r="115" spans="2:11" customFormat="1" ht="15" customHeight="1" x14ac:dyDescent="0.2">
      <c r="B115" s="81"/>
      <c r="C115" s="58" t="s">
        <v>36</v>
      </c>
      <c r="D115" s="58"/>
      <c r="E115" s="58"/>
      <c r="F115" s="79" t="s">
        <v>334</v>
      </c>
      <c r="G115" s="58"/>
      <c r="H115" s="58" t="s">
        <v>378</v>
      </c>
      <c r="I115" s="58" t="s">
        <v>369</v>
      </c>
      <c r="J115" s="58"/>
      <c r="K115" s="70"/>
    </row>
    <row r="116" spans="2:11" customFormat="1" ht="15" customHeight="1" x14ac:dyDescent="0.2">
      <c r="B116" s="81"/>
      <c r="C116" s="58" t="s">
        <v>46</v>
      </c>
      <c r="D116" s="58"/>
      <c r="E116" s="58"/>
      <c r="F116" s="79" t="s">
        <v>334</v>
      </c>
      <c r="G116" s="58"/>
      <c r="H116" s="58" t="s">
        <v>379</v>
      </c>
      <c r="I116" s="58" t="s">
        <v>369</v>
      </c>
      <c r="J116" s="58"/>
      <c r="K116" s="70"/>
    </row>
    <row r="117" spans="2:11" customFormat="1" ht="15" customHeight="1" x14ac:dyDescent="0.2">
      <c r="B117" s="81"/>
      <c r="C117" s="58" t="s">
        <v>55</v>
      </c>
      <c r="D117" s="58"/>
      <c r="E117" s="58"/>
      <c r="F117" s="79" t="s">
        <v>334</v>
      </c>
      <c r="G117" s="58"/>
      <c r="H117" s="58" t="s">
        <v>380</v>
      </c>
      <c r="I117" s="58" t="s">
        <v>381</v>
      </c>
      <c r="J117" s="58"/>
      <c r="K117" s="70"/>
    </row>
    <row r="118" spans="2:11" customFormat="1" ht="15" customHeight="1" x14ac:dyDescent="0.2">
      <c r="B118" s="82"/>
      <c r="C118" s="88"/>
      <c r="D118" s="88"/>
      <c r="E118" s="88"/>
      <c r="F118" s="88"/>
      <c r="G118" s="88"/>
      <c r="H118" s="88"/>
      <c r="I118" s="88"/>
      <c r="J118" s="88"/>
      <c r="K118" s="84"/>
    </row>
    <row r="119" spans="2:11" customFormat="1" ht="18.75" customHeight="1" x14ac:dyDescent="0.2">
      <c r="B119" s="89"/>
      <c r="C119" s="90"/>
      <c r="D119" s="90"/>
      <c r="E119" s="90"/>
      <c r="F119" s="91"/>
      <c r="G119" s="90"/>
      <c r="H119" s="90"/>
      <c r="I119" s="90"/>
      <c r="J119" s="90"/>
      <c r="K119" s="89"/>
    </row>
    <row r="120" spans="2:11" customFormat="1" ht="18.75" customHeight="1" x14ac:dyDescent="0.2">
      <c r="B120" s="65"/>
      <c r="C120" s="65"/>
      <c r="D120" s="65"/>
      <c r="E120" s="65"/>
      <c r="F120" s="65"/>
      <c r="G120" s="65"/>
      <c r="H120" s="65"/>
      <c r="I120" s="65"/>
      <c r="J120" s="65"/>
      <c r="K120" s="65"/>
    </row>
    <row r="121" spans="2:11" customFormat="1" ht="7.5" customHeight="1" x14ac:dyDescent="0.2">
      <c r="B121" s="92"/>
      <c r="C121" s="93"/>
      <c r="D121" s="93"/>
      <c r="E121" s="93"/>
      <c r="F121" s="93"/>
      <c r="G121" s="93"/>
      <c r="H121" s="93"/>
      <c r="I121" s="93"/>
      <c r="J121" s="93"/>
      <c r="K121" s="94"/>
    </row>
    <row r="122" spans="2:11" customFormat="1" ht="45" customHeight="1" x14ac:dyDescent="0.2">
      <c r="B122" s="95"/>
      <c r="C122" s="314" t="s">
        <v>382</v>
      </c>
      <c r="D122" s="314"/>
      <c r="E122" s="314"/>
      <c r="F122" s="314"/>
      <c r="G122" s="314"/>
      <c r="H122" s="314"/>
      <c r="I122" s="314"/>
      <c r="J122" s="314"/>
      <c r="K122" s="96"/>
    </row>
    <row r="123" spans="2:11" customFormat="1" ht="17.25" customHeight="1" x14ac:dyDescent="0.2">
      <c r="B123" s="97"/>
      <c r="C123" s="71" t="s">
        <v>328</v>
      </c>
      <c r="D123" s="71"/>
      <c r="E123" s="71"/>
      <c r="F123" s="71" t="s">
        <v>329</v>
      </c>
      <c r="G123" s="72"/>
      <c r="H123" s="71" t="s">
        <v>52</v>
      </c>
      <c r="I123" s="71" t="s">
        <v>55</v>
      </c>
      <c r="J123" s="71" t="s">
        <v>330</v>
      </c>
      <c r="K123" s="98"/>
    </row>
    <row r="124" spans="2:11" customFormat="1" ht="17.25" customHeight="1" x14ac:dyDescent="0.2">
      <c r="B124" s="97"/>
      <c r="C124" s="73" t="s">
        <v>331</v>
      </c>
      <c r="D124" s="73"/>
      <c r="E124" s="73"/>
      <c r="F124" s="74" t="s">
        <v>332</v>
      </c>
      <c r="G124" s="75"/>
      <c r="H124" s="73"/>
      <c r="I124" s="73"/>
      <c r="J124" s="73" t="s">
        <v>333</v>
      </c>
      <c r="K124" s="98"/>
    </row>
    <row r="125" spans="2:11" customFormat="1" ht="5.25" customHeight="1" x14ac:dyDescent="0.2">
      <c r="B125" s="99"/>
      <c r="C125" s="76"/>
      <c r="D125" s="76"/>
      <c r="E125" s="76"/>
      <c r="F125" s="76"/>
      <c r="G125" s="100"/>
      <c r="H125" s="76"/>
      <c r="I125" s="76"/>
      <c r="J125" s="76"/>
      <c r="K125" s="101"/>
    </row>
    <row r="126" spans="2:11" customFormat="1" ht="15" customHeight="1" x14ac:dyDescent="0.2">
      <c r="B126" s="99"/>
      <c r="C126" s="58" t="s">
        <v>337</v>
      </c>
      <c r="D126" s="78"/>
      <c r="E126" s="78"/>
      <c r="F126" s="79" t="s">
        <v>334</v>
      </c>
      <c r="G126" s="58"/>
      <c r="H126" s="58" t="s">
        <v>374</v>
      </c>
      <c r="I126" s="58" t="s">
        <v>336</v>
      </c>
      <c r="J126" s="58">
        <v>120</v>
      </c>
      <c r="K126" s="102"/>
    </row>
    <row r="127" spans="2:11" customFormat="1" ht="15" customHeight="1" x14ac:dyDescent="0.2">
      <c r="B127" s="99"/>
      <c r="C127" s="58" t="s">
        <v>383</v>
      </c>
      <c r="D127" s="58"/>
      <c r="E127" s="58"/>
      <c r="F127" s="79" t="s">
        <v>334</v>
      </c>
      <c r="G127" s="58"/>
      <c r="H127" s="58" t="s">
        <v>384</v>
      </c>
      <c r="I127" s="58" t="s">
        <v>336</v>
      </c>
      <c r="J127" s="58" t="s">
        <v>385</v>
      </c>
      <c r="K127" s="102"/>
    </row>
    <row r="128" spans="2:11" customFormat="1" ht="15" customHeight="1" x14ac:dyDescent="0.2">
      <c r="B128" s="99"/>
      <c r="C128" s="58" t="s">
        <v>79</v>
      </c>
      <c r="D128" s="58"/>
      <c r="E128" s="58"/>
      <c r="F128" s="79" t="s">
        <v>334</v>
      </c>
      <c r="G128" s="58"/>
      <c r="H128" s="58" t="s">
        <v>386</v>
      </c>
      <c r="I128" s="58" t="s">
        <v>336</v>
      </c>
      <c r="J128" s="58" t="s">
        <v>385</v>
      </c>
      <c r="K128" s="102"/>
    </row>
    <row r="129" spans="2:11" customFormat="1" ht="15" customHeight="1" x14ac:dyDescent="0.2">
      <c r="B129" s="99"/>
      <c r="C129" s="58" t="s">
        <v>345</v>
      </c>
      <c r="D129" s="58"/>
      <c r="E129" s="58"/>
      <c r="F129" s="79" t="s">
        <v>340</v>
      </c>
      <c r="G129" s="58"/>
      <c r="H129" s="58" t="s">
        <v>346</v>
      </c>
      <c r="I129" s="58" t="s">
        <v>336</v>
      </c>
      <c r="J129" s="58">
        <v>15</v>
      </c>
      <c r="K129" s="102"/>
    </row>
    <row r="130" spans="2:11" customFormat="1" ht="15" customHeight="1" x14ac:dyDescent="0.2">
      <c r="B130" s="99"/>
      <c r="C130" s="58" t="s">
        <v>347</v>
      </c>
      <c r="D130" s="58"/>
      <c r="E130" s="58"/>
      <c r="F130" s="79" t="s">
        <v>340</v>
      </c>
      <c r="G130" s="58"/>
      <c r="H130" s="58" t="s">
        <v>348</v>
      </c>
      <c r="I130" s="58" t="s">
        <v>336</v>
      </c>
      <c r="J130" s="58">
        <v>15</v>
      </c>
      <c r="K130" s="102"/>
    </row>
    <row r="131" spans="2:11" customFormat="1" ht="15" customHeight="1" x14ac:dyDescent="0.2">
      <c r="B131" s="99"/>
      <c r="C131" s="58" t="s">
        <v>349</v>
      </c>
      <c r="D131" s="58"/>
      <c r="E131" s="58"/>
      <c r="F131" s="79" t="s">
        <v>340</v>
      </c>
      <c r="G131" s="58"/>
      <c r="H131" s="58" t="s">
        <v>350</v>
      </c>
      <c r="I131" s="58" t="s">
        <v>336</v>
      </c>
      <c r="J131" s="58">
        <v>20</v>
      </c>
      <c r="K131" s="102"/>
    </row>
    <row r="132" spans="2:11" customFormat="1" ht="15" customHeight="1" x14ac:dyDescent="0.2">
      <c r="B132" s="99"/>
      <c r="C132" s="58" t="s">
        <v>351</v>
      </c>
      <c r="D132" s="58"/>
      <c r="E132" s="58"/>
      <c r="F132" s="79" t="s">
        <v>340</v>
      </c>
      <c r="G132" s="58"/>
      <c r="H132" s="58" t="s">
        <v>352</v>
      </c>
      <c r="I132" s="58" t="s">
        <v>336</v>
      </c>
      <c r="J132" s="58">
        <v>20</v>
      </c>
      <c r="K132" s="102"/>
    </row>
    <row r="133" spans="2:11" customFormat="1" ht="15" customHeight="1" x14ac:dyDescent="0.2">
      <c r="B133" s="99"/>
      <c r="C133" s="58" t="s">
        <v>339</v>
      </c>
      <c r="D133" s="58"/>
      <c r="E133" s="58"/>
      <c r="F133" s="79" t="s">
        <v>340</v>
      </c>
      <c r="G133" s="58"/>
      <c r="H133" s="58" t="s">
        <v>374</v>
      </c>
      <c r="I133" s="58" t="s">
        <v>336</v>
      </c>
      <c r="J133" s="58">
        <v>50</v>
      </c>
      <c r="K133" s="102"/>
    </row>
    <row r="134" spans="2:11" customFormat="1" ht="15" customHeight="1" x14ac:dyDescent="0.2">
      <c r="B134" s="99"/>
      <c r="C134" s="58" t="s">
        <v>353</v>
      </c>
      <c r="D134" s="58"/>
      <c r="E134" s="58"/>
      <c r="F134" s="79" t="s">
        <v>340</v>
      </c>
      <c r="G134" s="58"/>
      <c r="H134" s="58" t="s">
        <v>374</v>
      </c>
      <c r="I134" s="58" t="s">
        <v>336</v>
      </c>
      <c r="J134" s="58">
        <v>50</v>
      </c>
      <c r="K134" s="102"/>
    </row>
    <row r="135" spans="2:11" customFormat="1" ht="15" customHeight="1" x14ac:dyDescent="0.2">
      <c r="B135" s="99"/>
      <c r="C135" s="58" t="s">
        <v>359</v>
      </c>
      <c r="D135" s="58"/>
      <c r="E135" s="58"/>
      <c r="F135" s="79" t="s">
        <v>340</v>
      </c>
      <c r="G135" s="58"/>
      <c r="H135" s="58" t="s">
        <v>374</v>
      </c>
      <c r="I135" s="58" t="s">
        <v>336</v>
      </c>
      <c r="J135" s="58">
        <v>50</v>
      </c>
      <c r="K135" s="102"/>
    </row>
    <row r="136" spans="2:11" customFormat="1" ht="15" customHeight="1" x14ac:dyDescent="0.2">
      <c r="B136" s="99"/>
      <c r="C136" s="58" t="s">
        <v>361</v>
      </c>
      <c r="D136" s="58"/>
      <c r="E136" s="58"/>
      <c r="F136" s="79" t="s">
        <v>340</v>
      </c>
      <c r="G136" s="58"/>
      <c r="H136" s="58" t="s">
        <v>374</v>
      </c>
      <c r="I136" s="58" t="s">
        <v>336</v>
      </c>
      <c r="J136" s="58">
        <v>50</v>
      </c>
      <c r="K136" s="102"/>
    </row>
    <row r="137" spans="2:11" customFormat="1" ht="15" customHeight="1" x14ac:dyDescent="0.2">
      <c r="B137" s="99"/>
      <c r="C137" s="58" t="s">
        <v>362</v>
      </c>
      <c r="D137" s="58"/>
      <c r="E137" s="58"/>
      <c r="F137" s="79" t="s">
        <v>340</v>
      </c>
      <c r="G137" s="58"/>
      <c r="H137" s="58" t="s">
        <v>387</v>
      </c>
      <c r="I137" s="58" t="s">
        <v>336</v>
      </c>
      <c r="J137" s="58">
        <v>255</v>
      </c>
      <c r="K137" s="102"/>
    </row>
    <row r="138" spans="2:11" customFormat="1" ht="15" customHeight="1" x14ac:dyDescent="0.2">
      <c r="B138" s="99"/>
      <c r="C138" s="58" t="s">
        <v>364</v>
      </c>
      <c r="D138" s="58"/>
      <c r="E138" s="58"/>
      <c r="F138" s="79" t="s">
        <v>334</v>
      </c>
      <c r="G138" s="58"/>
      <c r="H138" s="58" t="s">
        <v>388</v>
      </c>
      <c r="I138" s="58" t="s">
        <v>366</v>
      </c>
      <c r="J138" s="58"/>
      <c r="K138" s="102"/>
    </row>
    <row r="139" spans="2:11" customFormat="1" ht="15" customHeight="1" x14ac:dyDescent="0.2">
      <c r="B139" s="99"/>
      <c r="C139" s="58" t="s">
        <v>367</v>
      </c>
      <c r="D139" s="58"/>
      <c r="E139" s="58"/>
      <c r="F139" s="79" t="s">
        <v>334</v>
      </c>
      <c r="G139" s="58"/>
      <c r="H139" s="58" t="s">
        <v>389</v>
      </c>
      <c r="I139" s="58" t="s">
        <v>369</v>
      </c>
      <c r="J139" s="58"/>
      <c r="K139" s="102"/>
    </row>
    <row r="140" spans="2:11" customFormat="1" ht="15" customHeight="1" x14ac:dyDescent="0.2">
      <c r="B140" s="99"/>
      <c r="C140" s="58" t="s">
        <v>370</v>
      </c>
      <c r="D140" s="58"/>
      <c r="E140" s="58"/>
      <c r="F140" s="79" t="s">
        <v>334</v>
      </c>
      <c r="G140" s="58"/>
      <c r="H140" s="58" t="s">
        <v>370</v>
      </c>
      <c r="I140" s="58" t="s">
        <v>369</v>
      </c>
      <c r="J140" s="58"/>
      <c r="K140" s="102"/>
    </row>
    <row r="141" spans="2:11" customFormat="1" ht="15" customHeight="1" x14ac:dyDescent="0.2">
      <c r="B141" s="99"/>
      <c r="C141" s="58" t="s">
        <v>36</v>
      </c>
      <c r="D141" s="58"/>
      <c r="E141" s="58"/>
      <c r="F141" s="79" t="s">
        <v>334</v>
      </c>
      <c r="G141" s="58"/>
      <c r="H141" s="58" t="s">
        <v>390</v>
      </c>
      <c r="I141" s="58" t="s">
        <v>369</v>
      </c>
      <c r="J141" s="58"/>
      <c r="K141" s="102"/>
    </row>
    <row r="142" spans="2:11" customFormat="1" ht="15" customHeight="1" x14ac:dyDescent="0.2">
      <c r="B142" s="99"/>
      <c r="C142" s="58" t="s">
        <v>391</v>
      </c>
      <c r="D142" s="58"/>
      <c r="E142" s="58"/>
      <c r="F142" s="79" t="s">
        <v>334</v>
      </c>
      <c r="G142" s="58"/>
      <c r="H142" s="58" t="s">
        <v>392</v>
      </c>
      <c r="I142" s="58" t="s">
        <v>369</v>
      </c>
      <c r="J142" s="58"/>
      <c r="K142" s="102"/>
    </row>
    <row r="143" spans="2:11" customFormat="1" ht="15" customHeight="1" x14ac:dyDescent="0.2">
      <c r="B143" s="103"/>
      <c r="C143" s="104"/>
      <c r="D143" s="104"/>
      <c r="E143" s="104"/>
      <c r="F143" s="104"/>
      <c r="G143" s="104"/>
      <c r="H143" s="104"/>
      <c r="I143" s="104"/>
      <c r="J143" s="104"/>
      <c r="K143" s="105"/>
    </row>
    <row r="144" spans="2:11" customFormat="1" ht="18.75" customHeight="1" x14ac:dyDescent="0.2">
      <c r="B144" s="90"/>
      <c r="C144" s="90"/>
      <c r="D144" s="90"/>
      <c r="E144" s="90"/>
      <c r="F144" s="91"/>
      <c r="G144" s="90"/>
      <c r="H144" s="90"/>
      <c r="I144" s="90"/>
      <c r="J144" s="90"/>
      <c r="K144" s="90"/>
    </row>
    <row r="145" spans="2:11" customFormat="1" ht="18.75" customHeight="1" x14ac:dyDescent="0.2">
      <c r="B145" s="65"/>
      <c r="C145" s="65"/>
      <c r="D145" s="65"/>
      <c r="E145" s="65"/>
      <c r="F145" s="65"/>
      <c r="G145" s="65"/>
      <c r="H145" s="65"/>
      <c r="I145" s="65"/>
      <c r="J145" s="65"/>
      <c r="K145" s="65"/>
    </row>
    <row r="146" spans="2:11" customFormat="1" ht="7.5" customHeight="1" x14ac:dyDescent="0.2">
      <c r="B146" s="66"/>
      <c r="C146" s="67"/>
      <c r="D146" s="67"/>
      <c r="E146" s="67"/>
      <c r="F146" s="67"/>
      <c r="G146" s="67"/>
      <c r="H146" s="67"/>
      <c r="I146" s="67"/>
      <c r="J146" s="67"/>
      <c r="K146" s="68"/>
    </row>
    <row r="147" spans="2:11" customFormat="1" ht="45" customHeight="1" x14ac:dyDescent="0.2">
      <c r="B147" s="69"/>
      <c r="C147" s="316" t="s">
        <v>393</v>
      </c>
      <c r="D147" s="316"/>
      <c r="E147" s="316"/>
      <c r="F147" s="316"/>
      <c r="G147" s="316"/>
      <c r="H147" s="316"/>
      <c r="I147" s="316"/>
      <c r="J147" s="316"/>
      <c r="K147" s="70"/>
    </row>
    <row r="148" spans="2:11" customFormat="1" ht="17.25" customHeight="1" x14ac:dyDescent="0.2">
      <c r="B148" s="69"/>
      <c r="C148" s="71" t="s">
        <v>328</v>
      </c>
      <c r="D148" s="71"/>
      <c r="E148" s="71"/>
      <c r="F148" s="71" t="s">
        <v>329</v>
      </c>
      <c r="G148" s="72"/>
      <c r="H148" s="71" t="s">
        <v>52</v>
      </c>
      <c r="I148" s="71" t="s">
        <v>55</v>
      </c>
      <c r="J148" s="71" t="s">
        <v>330</v>
      </c>
      <c r="K148" s="70"/>
    </row>
    <row r="149" spans="2:11" customFormat="1" ht="17.25" customHeight="1" x14ac:dyDescent="0.2">
      <c r="B149" s="69"/>
      <c r="C149" s="73" t="s">
        <v>331</v>
      </c>
      <c r="D149" s="73"/>
      <c r="E149" s="73"/>
      <c r="F149" s="74" t="s">
        <v>332</v>
      </c>
      <c r="G149" s="75"/>
      <c r="H149" s="73"/>
      <c r="I149" s="73"/>
      <c r="J149" s="73" t="s">
        <v>333</v>
      </c>
      <c r="K149" s="70"/>
    </row>
    <row r="150" spans="2:11" customFormat="1" ht="5.25" customHeight="1" x14ac:dyDescent="0.2">
      <c r="B150" s="81"/>
      <c r="C150" s="76"/>
      <c r="D150" s="76"/>
      <c r="E150" s="76"/>
      <c r="F150" s="76"/>
      <c r="G150" s="77"/>
      <c r="H150" s="76"/>
      <c r="I150" s="76"/>
      <c r="J150" s="76"/>
      <c r="K150" s="102"/>
    </row>
    <row r="151" spans="2:11" customFormat="1" ht="15" customHeight="1" x14ac:dyDescent="0.2">
      <c r="B151" s="81"/>
      <c r="C151" s="106" t="s">
        <v>337</v>
      </c>
      <c r="D151" s="58"/>
      <c r="E151" s="58"/>
      <c r="F151" s="107" t="s">
        <v>334</v>
      </c>
      <c r="G151" s="58"/>
      <c r="H151" s="106" t="s">
        <v>374</v>
      </c>
      <c r="I151" s="106" t="s">
        <v>336</v>
      </c>
      <c r="J151" s="106">
        <v>120</v>
      </c>
      <c r="K151" s="102"/>
    </row>
    <row r="152" spans="2:11" customFormat="1" ht="15" customHeight="1" x14ac:dyDescent="0.2">
      <c r="B152" s="81"/>
      <c r="C152" s="106" t="s">
        <v>383</v>
      </c>
      <c r="D152" s="58"/>
      <c r="E152" s="58"/>
      <c r="F152" s="107" t="s">
        <v>334</v>
      </c>
      <c r="G152" s="58"/>
      <c r="H152" s="106" t="s">
        <v>394</v>
      </c>
      <c r="I152" s="106" t="s">
        <v>336</v>
      </c>
      <c r="J152" s="106" t="s">
        <v>385</v>
      </c>
      <c r="K152" s="102"/>
    </row>
    <row r="153" spans="2:11" customFormat="1" ht="15" customHeight="1" x14ac:dyDescent="0.2">
      <c r="B153" s="81"/>
      <c r="C153" s="106" t="s">
        <v>79</v>
      </c>
      <c r="D153" s="58"/>
      <c r="E153" s="58"/>
      <c r="F153" s="107" t="s">
        <v>334</v>
      </c>
      <c r="G153" s="58"/>
      <c r="H153" s="106" t="s">
        <v>395</v>
      </c>
      <c r="I153" s="106" t="s">
        <v>336</v>
      </c>
      <c r="J153" s="106" t="s">
        <v>385</v>
      </c>
      <c r="K153" s="102"/>
    </row>
    <row r="154" spans="2:11" customFormat="1" ht="15" customHeight="1" x14ac:dyDescent="0.2">
      <c r="B154" s="81"/>
      <c r="C154" s="106" t="s">
        <v>339</v>
      </c>
      <c r="D154" s="58"/>
      <c r="E154" s="58"/>
      <c r="F154" s="107" t="s">
        <v>340</v>
      </c>
      <c r="G154" s="58"/>
      <c r="H154" s="106" t="s">
        <v>374</v>
      </c>
      <c r="I154" s="106" t="s">
        <v>336</v>
      </c>
      <c r="J154" s="106">
        <v>50</v>
      </c>
      <c r="K154" s="102"/>
    </row>
    <row r="155" spans="2:11" customFormat="1" ht="15" customHeight="1" x14ac:dyDescent="0.2">
      <c r="B155" s="81"/>
      <c r="C155" s="106" t="s">
        <v>342</v>
      </c>
      <c r="D155" s="58"/>
      <c r="E155" s="58"/>
      <c r="F155" s="107" t="s">
        <v>334</v>
      </c>
      <c r="G155" s="58"/>
      <c r="H155" s="106" t="s">
        <v>374</v>
      </c>
      <c r="I155" s="106" t="s">
        <v>344</v>
      </c>
      <c r="J155" s="106"/>
      <c r="K155" s="102"/>
    </row>
    <row r="156" spans="2:11" customFormat="1" ht="15" customHeight="1" x14ac:dyDescent="0.2">
      <c r="B156" s="81"/>
      <c r="C156" s="106" t="s">
        <v>353</v>
      </c>
      <c r="D156" s="58"/>
      <c r="E156" s="58"/>
      <c r="F156" s="107" t="s">
        <v>340</v>
      </c>
      <c r="G156" s="58"/>
      <c r="H156" s="106" t="s">
        <v>374</v>
      </c>
      <c r="I156" s="106" t="s">
        <v>336</v>
      </c>
      <c r="J156" s="106">
        <v>50</v>
      </c>
      <c r="K156" s="102"/>
    </row>
    <row r="157" spans="2:11" customFormat="1" ht="15" customHeight="1" x14ac:dyDescent="0.2">
      <c r="B157" s="81"/>
      <c r="C157" s="106" t="s">
        <v>361</v>
      </c>
      <c r="D157" s="58"/>
      <c r="E157" s="58"/>
      <c r="F157" s="107" t="s">
        <v>340</v>
      </c>
      <c r="G157" s="58"/>
      <c r="H157" s="106" t="s">
        <v>374</v>
      </c>
      <c r="I157" s="106" t="s">
        <v>336</v>
      </c>
      <c r="J157" s="106">
        <v>50</v>
      </c>
      <c r="K157" s="102"/>
    </row>
    <row r="158" spans="2:11" customFormat="1" ht="15" customHeight="1" x14ac:dyDescent="0.2">
      <c r="B158" s="81"/>
      <c r="C158" s="106" t="s">
        <v>359</v>
      </c>
      <c r="D158" s="58"/>
      <c r="E158" s="58"/>
      <c r="F158" s="107" t="s">
        <v>340</v>
      </c>
      <c r="G158" s="58"/>
      <c r="H158" s="106" t="s">
        <v>374</v>
      </c>
      <c r="I158" s="106" t="s">
        <v>336</v>
      </c>
      <c r="J158" s="106">
        <v>50</v>
      </c>
      <c r="K158" s="102"/>
    </row>
    <row r="159" spans="2:11" customFormat="1" ht="15" customHeight="1" x14ac:dyDescent="0.2">
      <c r="B159" s="81"/>
      <c r="C159" s="106" t="s">
        <v>90</v>
      </c>
      <c r="D159" s="58"/>
      <c r="E159" s="58"/>
      <c r="F159" s="107" t="s">
        <v>334</v>
      </c>
      <c r="G159" s="58"/>
      <c r="H159" s="106" t="s">
        <v>396</v>
      </c>
      <c r="I159" s="106" t="s">
        <v>336</v>
      </c>
      <c r="J159" s="106" t="s">
        <v>397</v>
      </c>
      <c r="K159" s="102"/>
    </row>
    <row r="160" spans="2:11" customFormat="1" ht="15" customHeight="1" x14ac:dyDescent="0.2">
      <c r="B160" s="81"/>
      <c r="C160" s="106" t="s">
        <v>398</v>
      </c>
      <c r="D160" s="58"/>
      <c r="E160" s="58"/>
      <c r="F160" s="107" t="s">
        <v>334</v>
      </c>
      <c r="G160" s="58"/>
      <c r="H160" s="106" t="s">
        <v>399</v>
      </c>
      <c r="I160" s="106" t="s">
        <v>369</v>
      </c>
      <c r="J160" s="106"/>
      <c r="K160" s="102"/>
    </row>
    <row r="161" spans="2:11" customFormat="1" ht="15" customHeight="1" x14ac:dyDescent="0.2">
      <c r="B161" s="108"/>
      <c r="C161" s="88"/>
      <c r="D161" s="88"/>
      <c r="E161" s="88"/>
      <c r="F161" s="88"/>
      <c r="G161" s="88"/>
      <c r="H161" s="88"/>
      <c r="I161" s="88"/>
      <c r="J161" s="88"/>
      <c r="K161" s="109"/>
    </row>
    <row r="162" spans="2:11" customFormat="1" ht="18.75" customHeight="1" x14ac:dyDescent="0.2">
      <c r="B162" s="90"/>
      <c r="C162" s="100"/>
      <c r="D162" s="100"/>
      <c r="E162" s="100"/>
      <c r="F162" s="110"/>
      <c r="G162" s="100"/>
      <c r="H162" s="100"/>
      <c r="I162" s="100"/>
      <c r="J162" s="100"/>
      <c r="K162" s="90"/>
    </row>
    <row r="163" spans="2:11" customFormat="1" ht="18.75" customHeight="1" x14ac:dyDescent="0.2">
      <c r="B163" s="65"/>
      <c r="C163" s="65"/>
      <c r="D163" s="65"/>
      <c r="E163" s="65"/>
      <c r="F163" s="65"/>
      <c r="G163" s="65"/>
      <c r="H163" s="65"/>
      <c r="I163" s="65"/>
      <c r="J163" s="65"/>
      <c r="K163" s="65"/>
    </row>
    <row r="164" spans="2:11" customFormat="1" ht="7.5" customHeight="1" x14ac:dyDescent="0.2">
      <c r="B164" s="47"/>
      <c r="C164" s="48"/>
      <c r="D164" s="48"/>
      <c r="E164" s="48"/>
      <c r="F164" s="48"/>
      <c r="G164" s="48"/>
      <c r="H164" s="48"/>
      <c r="I164" s="48"/>
      <c r="J164" s="48"/>
      <c r="K164" s="49"/>
    </row>
    <row r="165" spans="2:11" customFormat="1" ht="45" customHeight="1" x14ac:dyDescent="0.2">
      <c r="B165" s="50"/>
      <c r="C165" s="314" t="s">
        <v>400</v>
      </c>
      <c r="D165" s="314"/>
      <c r="E165" s="314"/>
      <c r="F165" s="314"/>
      <c r="G165" s="314"/>
      <c r="H165" s="314"/>
      <c r="I165" s="314"/>
      <c r="J165" s="314"/>
      <c r="K165" s="51"/>
    </row>
    <row r="166" spans="2:11" customFormat="1" ht="17.25" customHeight="1" x14ac:dyDescent="0.2">
      <c r="B166" s="50"/>
      <c r="C166" s="71" t="s">
        <v>328</v>
      </c>
      <c r="D166" s="71"/>
      <c r="E166" s="71"/>
      <c r="F166" s="71" t="s">
        <v>329</v>
      </c>
      <c r="G166" s="111"/>
      <c r="H166" s="112" t="s">
        <v>52</v>
      </c>
      <c r="I166" s="112" t="s">
        <v>55</v>
      </c>
      <c r="J166" s="71" t="s">
        <v>330</v>
      </c>
      <c r="K166" s="51"/>
    </row>
    <row r="167" spans="2:11" customFormat="1" ht="17.25" customHeight="1" x14ac:dyDescent="0.2">
      <c r="B167" s="52"/>
      <c r="C167" s="73" t="s">
        <v>331</v>
      </c>
      <c r="D167" s="73"/>
      <c r="E167" s="73"/>
      <c r="F167" s="74" t="s">
        <v>332</v>
      </c>
      <c r="G167" s="113"/>
      <c r="H167" s="114"/>
      <c r="I167" s="114"/>
      <c r="J167" s="73" t="s">
        <v>333</v>
      </c>
      <c r="K167" s="53"/>
    </row>
    <row r="168" spans="2:11" customFormat="1" ht="5.25" customHeight="1" x14ac:dyDescent="0.2">
      <c r="B168" s="81"/>
      <c r="C168" s="76"/>
      <c r="D168" s="76"/>
      <c r="E168" s="76"/>
      <c r="F168" s="76"/>
      <c r="G168" s="77"/>
      <c r="H168" s="76"/>
      <c r="I168" s="76"/>
      <c r="J168" s="76"/>
      <c r="K168" s="102"/>
    </row>
    <row r="169" spans="2:11" customFormat="1" ht="15" customHeight="1" x14ac:dyDescent="0.2">
      <c r="B169" s="81"/>
      <c r="C169" s="58" t="s">
        <v>337</v>
      </c>
      <c r="D169" s="58"/>
      <c r="E169" s="58"/>
      <c r="F169" s="79" t="s">
        <v>334</v>
      </c>
      <c r="G169" s="58"/>
      <c r="H169" s="58" t="s">
        <v>374</v>
      </c>
      <c r="I169" s="58" t="s">
        <v>336</v>
      </c>
      <c r="J169" s="58">
        <v>120</v>
      </c>
      <c r="K169" s="102"/>
    </row>
    <row r="170" spans="2:11" customFormat="1" ht="15" customHeight="1" x14ac:dyDescent="0.2">
      <c r="B170" s="81"/>
      <c r="C170" s="58" t="s">
        <v>383</v>
      </c>
      <c r="D170" s="58"/>
      <c r="E170" s="58"/>
      <c r="F170" s="79" t="s">
        <v>334</v>
      </c>
      <c r="G170" s="58"/>
      <c r="H170" s="58" t="s">
        <v>384</v>
      </c>
      <c r="I170" s="58" t="s">
        <v>336</v>
      </c>
      <c r="J170" s="58" t="s">
        <v>385</v>
      </c>
      <c r="K170" s="102"/>
    </row>
    <row r="171" spans="2:11" customFormat="1" ht="15" customHeight="1" x14ac:dyDescent="0.2">
      <c r="B171" s="81"/>
      <c r="C171" s="58" t="s">
        <v>79</v>
      </c>
      <c r="D171" s="58"/>
      <c r="E171" s="58"/>
      <c r="F171" s="79" t="s">
        <v>334</v>
      </c>
      <c r="G171" s="58"/>
      <c r="H171" s="58" t="s">
        <v>401</v>
      </c>
      <c r="I171" s="58" t="s">
        <v>336</v>
      </c>
      <c r="J171" s="58" t="s">
        <v>385</v>
      </c>
      <c r="K171" s="102"/>
    </row>
    <row r="172" spans="2:11" customFormat="1" ht="15" customHeight="1" x14ac:dyDescent="0.2">
      <c r="B172" s="81"/>
      <c r="C172" s="58" t="s">
        <v>339</v>
      </c>
      <c r="D172" s="58"/>
      <c r="E172" s="58"/>
      <c r="F172" s="79" t="s">
        <v>340</v>
      </c>
      <c r="G172" s="58"/>
      <c r="H172" s="58" t="s">
        <v>401</v>
      </c>
      <c r="I172" s="58" t="s">
        <v>336</v>
      </c>
      <c r="J172" s="58">
        <v>50</v>
      </c>
      <c r="K172" s="102"/>
    </row>
    <row r="173" spans="2:11" customFormat="1" ht="15" customHeight="1" x14ac:dyDescent="0.2">
      <c r="B173" s="81"/>
      <c r="C173" s="58" t="s">
        <v>342</v>
      </c>
      <c r="D173" s="58"/>
      <c r="E173" s="58"/>
      <c r="F173" s="79" t="s">
        <v>334</v>
      </c>
      <c r="G173" s="58"/>
      <c r="H173" s="58" t="s">
        <v>401</v>
      </c>
      <c r="I173" s="58" t="s">
        <v>344</v>
      </c>
      <c r="J173" s="58"/>
      <c r="K173" s="102"/>
    </row>
    <row r="174" spans="2:11" customFormat="1" ht="15" customHeight="1" x14ac:dyDescent="0.2">
      <c r="B174" s="81"/>
      <c r="C174" s="58" t="s">
        <v>353</v>
      </c>
      <c r="D174" s="58"/>
      <c r="E174" s="58"/>
      <c r="F174" s="79" t="s">
        <v>340</v>
      </c>
      <c r="G174" s="58"/>
      <c r="H174" s="58" t="s">
        <v>401</v>
      </c>
      <c r="I174" s="58" t="s">
        <v>336</v>
      </c>
      <c r="J174" s="58">
        <v>50</v>
      </c>
      <c r="K174" s="102"/>
    </row>
    <row r="175" spans="2:11" customFormat="1" ht="15" customHeight="1" x14ac:dyDescent="0.2">
      <c r="B175" s="81"/>
      <c r="C175" s="58" t="s">
        <v>361</v>
      </c>
      <c r="D175" s="58"/>
      <c r="E175" s="58"/>
      <c r="F175" s="79" t="s">
        <v>340</v>
      </c>
      <c r="G175" s="58"/>
      <c r="H175" s="58" t="s">
        <v>401</v>
      </c>
      <c r="I175" s="58" t="s">
        <v>336</v>
      </c>
      <c r="J175" s="58">
        <v>50</v>
      </c>
      <c r="K175" s="102"/>
    </row>
    <row r="176" spans="2:11" customFormat="1" ht="15" customHeight="1" x14ac:dyDescent="0.2">
      <c r="B176" s="81"/>
      <c r="C176" s="58" t="s">
        <v>359</v>
      </c>
      <c r="D176" s="58"/>
      <c r="E176" s="58"/>
      <c r="F176" s="79" t="s">
        <v>340</v>
      </c>
      <c r="G176" s="58"/>
      <c r="H176" s="58" t="s">
        <v>401</v>
      </c>
      <c r="I176" s="58" t="s">
        <v>336</v>
      </c>
      <c r="J176" s="58">
        <v>50</v>
      </c>
      <c r="K176" s="102"/>
    </row>
    <row r="177" spans="2:11" customFormat="1" ht="15" customHeight="1" x14ac:dyDescent="0.2">
      <c r="B177" s="81"/>
      <c r="C177" s="58" t="s">
        <v>94</v>
      </c>
      <c r="D177" s="58"/>
      <c r="E177" s="58"/>
      <c r="F177" s="79" t="s">
        <v>334</v>
      </c>
      <c r="G177" s="58"/>
      <c r="H177" s="58" t="s">
        <v>402</v>
      </c>
      <c r="I177" s="58" t="s">
        <v>403</v>
      </c>
      <c r="J177" s="58"/>
      <c r="K177" s="102"/>
    </row>
    <row r="178" spans="2:11" customFormat="1" ht="15" customHeight="1" x14ac:dyDescent="0.2">
      <c r="B178" s="81"/>
      <c r="C178" s="58" t="s">
        <v>55</v>
      </c>
      <c r="D178" s="58"/>
      <c r="E178" s="58"/>
      <c r="F178" s="79" t="s">
        <v>334</v>
      </c>
      <c r="G178" s="58"/>
      <c r="H178" s="58" t="s">
        <v>404</v>
      </c>
      <c r="I178" s="58" t="s">
        <v>405</v>
      </c>
      <c r="J178" s="58">
        <v>1</v>
      </c>
      <c r="K178" s="102"/>
    </row>
    <row r="179" spans="2:11" customFormat="1" ht="15" customHeight="1" x14ac:dyDescent="0.2">
      <c r="B179" s="81"/>
      <c r="C179" s="58" t="s">
        <v>51</v>
      </c>
      <c r="D179" s="58"/>
      <c r="E179" s="58"/>
      <c r="F179" s="79" t="s">
        <v>334</v>
      </c>
      <c r="G179" s="58"/>
      <c r="H179" s="58" t="s">
        <v>406</v>
      </c>
      <c r="I179" s="58" t="s">
        <v>336</v>
      </c>
      <c r="J179" s="58">
        <v>20</v>
      </c>
      <c r="K179" s="102"/>
    </row>
    <row r="180" spans="2:11" customFormat="1" ht="15" customHeight="1" x14ac:dyDescent="0.2">
      <c r="B180" s="81"/>
      <c r="C180" s="58" t="s">
        <v>52</v>
      </c>
      <c r="D180" s="58"/>
      <c r="E180" s="58"/>
      <c r="F180" s="79" t="s">
        <v>334</v>
      </c>
      <c r="G180" s="58"/>
      <c r="H180" s="58" t="s">
        <v>407</v>
      </c>
      <c r="I180" s="58" t="s">
        <v>336</v>
      </c>
      <c r="J180" s="58">
        <v>255</v>
      </c>
      <c r="K180" s="102"/>
    </row>
    <row r="181" spans="2:11" customFormat="1" ht="15" customHeight="1" x14ac:dyDescent="0.2">
      <c r="B181" s="81"/>
      <c r="C181" s="58" t="s">
        <v>95</v>
      </c>
      <c r="D181" s="58"/>
      <c r="E181" s="58"/>
      <c r="F181" s="79" t="s">
        <v>334</v>
      </c>
      <c r="G181" s="58"/>
      <c r="H181" s="58" t="s">
        <v>298</v>
      </c>
      <c r="I181" s="58" t="s">
        <v>336</v>
      </c>
      <c r="J181" s="58">
        <v>10</v>
      </c>
      <c r="K181" s="102"/>
    </row>
    <row r="182" spans="2:11" customFormat="1" ht="15" customHeight="1" x14ac:dyDescent="0.2">
      <c r="B182" s="81"/>
      <c r="C182" s="58" t="s">
        <v>96</v>
      </c>
      <c r="D182" s="58"/>
      <c r="E182" s="58"/>
      <c r="F182" s="79" t="s">
        <v>334</v>
      </c>
      <c r="G182" s="58"/>
      <c r="H182" s="58" t="s">
        <v>408</v>
      </c>
      <c r="I182" s="58" t="s">
        <v>369</v>
      </c>
      <c r="J182" s="58"/>
      <c r="K182" s="102"/>
    </row>
    <row r="183" spans="2:11" customFormat="1" ht="15" customHeight="1" x14ac:dyDescent="0.2">
      <c r="B183" s="81"/>
      <c r="C183" s="58" t="s">
        <v>409</v>
      </c>
      <c r="D183" s="58"/>
      <c r="E183" s="58"/>
      <c r="F183" s="79" t="s">
        <v>334</v>
      </c>
      <c r="G183" s="58"/>
      <c r="H183" s="58" t="s">
        <v>410</v>
      </c>
      <c r="I183" s="58" t="s">
        <v>369</v>
      </c>
      <c r="J183" s="58"/>
      <c r="K183" s="102"/>
    </row>
    <row r="184" spans="2:11" customFormat="1" ht="15" customHeight="1" x14ac:dyDescent="0.2">
      <c r="B184" s="81"/>
      <c r="C184" s="58" t="s">
        <v>398</v>
      </c>
      <c r="D184" s="58"/>
      <c r="E184" s="58"/>
      <c r="F184" s="79" t="s">
        <v>334</v>
      </c>
      <c r="G184" s="58"/>
      <c r="H184" s="58" t="s">
        <v>411</v>
      </c>
      <c r="I184" s="58" t="s">
        <v>369</v>
      </c>
      <c r="J184" s="58"/>
      <c r="K184" s="102"/>
    </row>
    <row r="185" spans="2:11" customFormat="1" ht="15" customHeight="1" x14ac:dyDescent="0.2">
      <c r="B185" s="81"/>
      <c r="C185" s="58" t="s">
        <v>98</v>
      </c>
      <c r="D185" s="58"/>
      <c r="E185" s="58"/>
      <c r="F185" s="79" t="s">
        <v>340</v>
      </c>
      <c r="G185" s="58"/>
      <c r="H185" s="58" t="s">
        <v>412</v>
      </c>
      <c r="I185" s="58" t="s">
        <v>336</v>
      </c>
      <c r="J185" s="58">
        <v>50</v>
      </c>
      <c r="K185" s="102"/>
    </row>
    <row r="186" spans="2:11" customFormat="1" ht="15" customHeight="1" x14ac:dyDescent="0.2">
      <c r="B186" s="81"/>
      <c r="C186" s="58" t="s">
        <v>413</v>
      </c>
      <c r="D186" s="58"/>
      <c r="E186" s="58"/>
      <c r="F186" s="79" t="s">
        <v>340</v>
      </c>
      <c r="G186" s="58"/>
      <c r="H186" s="58" t="s">
        <v>414</v>
      </c>
      <c r="I186" s="58" t="s">
        <v>415</v>
      </c>
      <c r="J186" s="58"/>
      <c r="K186" s="102"/>
    </row>
    <row r="187" spans="2:11" customFormat="1" ht="15" customHeight="1" x14ac:dyDescent="0.2">
      <c r="B187" s="81"/>
      <c r="C187" s="58" t="s">
        <v>416</v>
      </c>
      <c r="D187" s="58"/>
      <c r="E187" s="58"/>
      <c r="F187" s="79" t="s">
        <v>340</v>
      </c>
      <c r="G187" s="58"/>
      <c r="H187" s="58" t="s">
        <v>417</v>
      </c>
      <c r="I187" s="58" t="s">
        <v>415</v>
      </c>
      <c r="J187" s="58"/>
      <c r="K187" s="102"/>
    </row>
    <row r="188" spans="2:11" customFormat="1" ht="15" customHeight="1" x14ac:dyDescent="0.2">
      <c r="B188" s="81"/>
      <c r="C188" s="58" t="s">
        <v>418</v>
      </c>
      <c r="D188" s="58"/>
      <c r="E188" s="58"/>
      <c r="F188" s="79" t="s">
        <v>340</v>
      </c>
      <c r="G188" s="58"/>
      <c r="H188" s="58" t="s">
        <v>419</v>
      </c>
      <c r="I188" s="58" t="s">
        <v>415</v>
      </c>
      <c r="J188" s="58"/>
      <c r="K188" s="102"/>
    </row>
    <row r="189" spans="2:11" customFormat="1" ht="15" customHeight="1" x14ac:dyDescent="0.2">
      <c r="B189" s="81"/>
      <c r="C189" s="115" t="s">
        <v>420</v>
      </c>
      <c r="D189" s="58"/>
      <c r="E189" s="58"/>
      <c r="F189" s="79" t="s">
        <v>340</v>
      </c>
      <c r="G189" s="58"/>
      <c r="H189" s="58" t="s">
        <v>421</v>
      </c>
      <c r="I189" s="58" t="s">
        <v>422</v>
      </c>
      <c r="J189" s="116" t="s">
        <v>423</v>
      </c>
      <c r="K189" s="102"/>
    </row>
    <row r="190" spans="2:11" customFormat="1" ht="15" customHeight="1" x14ac:dyDescent="0.2">
      <c r="B190" s="117"/>
      <c r="C190" s="118" t="s">
        <v>424</v>
      </c>
      <c r="D190" s="119"/>
      <c r="E190" s="119"/>
      <c r="F190" s="120" t="s">
        <v>340</v>
      </c>
      <c r="G190" s="119"/>
      <c r="H190" s="119" t="s">
        <v>425</v>
      </c>
      <c r="I190" s="119" t="s">
        <v>422</v>
      </c>
      <c r="J190" s="121" t="s">
        <v>423</v>
      </c>
      <c r="K190" s="122"/>
    </row>
    <row r="191" spans="2:11" customFormat="1" ht="15" customHeight="1" x14ac:dyDescent="0.2">
      <c r="B191" s="81"/>
      <c r="C191" s="115" t="s">
        <v>40</v>
      </c>
      <c r="D191" s="58"/>
      <c r="E191" s="58"/>
      <c r="F191" s="79" t="s">
        <v>334</v>
      </c>
      <c r="G191" s="58"/>
      <c r="H191" s="55" t="s">
        <v>426</v>
      </c>
      <c r="I191" s="58" t="s">
        <v>427</v>
      </c>
      <c r="J191" s="58"/>
      <c r="K191" s="102"/>
    </row>
    <row r="192" spans="2:11" customFormat="1" ht="15" customHeight="1" x14ac:dyDescent="0.2">
      <c r="B192" s="81"/>
      <c r="C192" s="115" t="s">
        <v>428</v>
      </c>
      <c r="D192" s="58"/>
      <c r="E192" s="58"/>
      <c r="F192" s="79" t="s">
        <v>334</v>
      </c>
      <c r="G192" s="58"/>
      <c r="H192" s="58" t="s">
        <v>429</v>
      </c>
      <c r="I192" s="58" t="s">
        <v>369</v>
      </c>
      <c r="J192" s="58"/>
      <c r="K192" s="102"/>
    </row>
    <row r="193" spans="2:11" customFormat="1" ht="15" customHeight="1" x14ac:dyDescent="0.2">
      <c r="B193" s="81"/>
      <c r="C193" s="115" t="s">
        <v>430</v>
      </c>
      <c r="D193" s="58"/>
      <c r="E193" s="58"/>
      <c r="F193" s="79" t="s">
        <v>334</v>
      </c>
      <c r="G193" s="58"/>
      <c r="H193" s="58" t="s">
        <v>431</v>
      </c>
      <c r="I193" s="58" t="s">
        <v>369</v>
      </c>
      <c r="J193" s="58"/>
      <c r="K193" s="102"/>
    </row>
    <row r="194" spans="2:11" customFormat="1" ht="15" customHeight="1" x14ac:dyDescent="0.2">
      <c r="B194" s="81"/>
      <c r="C194" s="115" t="s">
        <v>432</v>
      </c>
      <c r="D194" s="58"/>
      <c r="E194" s="58"/>
      <c r="F194" s="79" t="s">
        <v>340</v>
      </c>
      <c r="G194" s="58"/>
      <c r="H194" s="58" t="s">
        <v>433</v>
      </c>
      <c r="I194" s="58" t="s">
        <v>369</v>
      </c>
      <c r="J194" s="58"/>
      <c r="K194" s="102"/>
    </row>
    <row r="195" spans="2:11" customFormat="1" ht="15" customHeight="1" x14ac:dyDescent="0.2">
      <c r="B195" s="108"/>
      <c r="C195" s="123"/>
      <c r="D195" s="88"/>
      <c r="E195" s="88"/>
      <c r="F195" s="88"/>
      <c r="G195" s="88"/>
      <c r="H195" s="88"/>
      <c r="I195" s="88"/>
      <c r="J195" s="88"/>
      <c r="K195" s="109"/>
    </row>
    <row r="196" spans="2:11" customFormat="1" ht="18.75" customHeight="1" x14ac:dyDescent="0.2">
      <c r="B196" s="90"/>
      <c r="C196" s="100"/>
      <c r="D196" s="100"/>
      <c r="E196" s="100"/>
      <c r="F196" s="110"/>
      <c r="G196" s="100"/>
      <c r="H196" s="100"/>
      <c r="I196" s="100"/>
      <c r="J196" s="100"/>
      <c r="K196" s="90"/>
    </row>
    <row r="197" spans="2:11" customFormat="1" ht="18.75" customHeight="1" x14ac:dyDescent="0.2">
      <c r="B197" s="90"/>
      <c r="C197" s="100"/>
      <c r="D197" s="100"/>
      <c r="E197" s="100"/>
      <c r="F197" s="110"/>
      <c r="G197" s="100"/>
      <c r="H197" s="100"/>
      <c r="I197" s="100"/>
      <c r="J197" s="100"/>
      <c r="K197" s="90"/>
    </row>
    <row r="198" spans="2:11" customFormat="1" ht="18.75" customHeight="1" x14ac:dyDescent="0.2">
      <c r="B198" s="65"/>
      <c r="C198" s="65"/>
      <c r="D198" s="65"/>
      <c r="E198" s="65"/>
      <c r="F198" s="65"/>
      <c r="G198" s="65"/>
      <c r="H198" s="65"/>
      <c r="I198" s="65"/>
      <c r="J198" s="65"/>
      <c r="K198" s="65"/>
    </row>
    <row r="199" spans="2:11" customFormat="1" ht="13.5" x14ac:dyDescent="0.2">
      <c r="B199" s="47"/>
      <c r="C199" s="48"/>
      <c r="D199" s="48"/>
      <c r="E199" s="48"/>
      <c r="F199" s="48"/>
      <c r="G199" s="48"/>
      <c r="H199" s="48"/>
      <c r="I199" s="48"/>
      <c r="J199" s="48"/>
      <c r="K199" s="49"/>
    </row>
    <row r="200" spans="2:11" customFormat="1" ht="21" x14ac:dyDescent="0.2">
      <c r="B200" s="50"/>
      <c r="C200" s="314" t="s">
        <v>434</v>
      </c>
      <c r="D200" s="314"/>
      <c r="E200" s="314"/>
      <c r="F200" s="314"/>
      <c r="G200" s="314"/>
      <c r="H200" s="314"/>
      <c r="I200" s="314"/>
      <c r="J200" s="314"/>
      <c r="K200" s="51"/>
    </row>
    <row r="201" spans="2:11" customFormat="1" ht="25.5" customHeight="1" x14ac:dyDescent="0.3">
      <c r="B201" s="50"/>
      <c r="C201" s="124" t="s">
        <v>435</v>
      </c>
      <c r="D201" s="124"/>
      <c r="E201" s="124"/>
      <c r="F201" s="124" t="s">
        <v>436</v>
      </c>
      <c r="G201" s="125"/>
      <c r="H201" s="315" t="s">
        <v>437</v>
      </c>
      <c r="I201" s="315"/>
      <c r="J201" s="315"/>
      <c r="K201" s="51"/>
    </row>
    <row r="202" spans="2:11" customFormat="1" ht="5.25" customHeight="1" x14ac:dyDescent="0.2">
      <c r="B202" s="81"/>
      <c r="C202" s="76"/>
      <c r="D202" s="76"/>
      <c r="E202" s="76"/>
      <c r="F202" s="76"/>
      <c r="G202" s="100"/>
      <c r="H202" s="76"/>
      <c r="I202" s="76"/>
      <c r="J202" s="76"/>
      <c r="K202" s="102"/>
    </row>
    <row r="203" spans="2:11" customFormat="1" ht="15" customHeight="1" x14ac:dyDescent="0.2">
      <c r="B203" s="81"/>
      <c r="C203" s="58" t="s">
        <v>427</v>
      </c>
      <c r="D203" s="58"/>
      <c r="E203" s="58"/>
      <c r="F203" s="79" t="s">
        <v>41</v>
      </c>
      <c r="G203" s="58"/>
      <c r="H203" s="313" t="s">
        <v>438</v>
      </c>
      <c r="I203" s="313"/>
      <c r="J203" s="313"/>
      <c r="K203" s="102"/>
    </row>
    <row r="204" spans="2:11" customFormat="1" ht="15" customHeight="1" x14ac:dyDescent="0.2">
      <c r="B204" s="81"/>
      <c r="C204" s="58"/>
      <c r="D204" s="58"/>
      <c r="E204" s="58"/>
      <c r="F204" s="79" t="s">
        <v>42</v>
      </c>
      <c r="G204" s="58"/>
      <c r="H204" s="313" t="s">
        <v>439</v>
      </c>
      <c r="I204" s="313"/>
      <c r="J204" s="313"/>
      <c r="K204" s="102"/>
    </row>
    <row r="205" spans="2:11" customFormat="1" ht="15" customHeight="1" x14ac:dyDescent="0.2">
      <c r="B205" s="81"/>
      <c r="C205" s="58"/>
      <c r="D205" s="58"/>
      <c r="E205" s="58"/>
      <c r="F205" s="79" t="s">
        <v>45</v>
      </c>
      <c r="G205" s="58"/>
      <c r="H205" s="313" t="s">
        <v>440</v>
      </c>
      <c r="I205" s="313"/>
      <c r="J205" s="313"/>
      <c r="K205" s="102"/>
    </row>
    <row r="206" spans="2:11" customFormat="1" ht="15" customHeight="1" x14ac:dyDescent="0.2">
      <c r="B206" s="81"/>
      <c r="C206" s="58"/>
      <c r="D206" s="58"/>
      <c r="E206" s="58"/>
      <c r="F206" s="79" t="s">
        <v>43</v>
      </c>
      <c r="G206" s="58"/>
      <c r="H206" s="313" t="s">
        <v>441</v>
      </c>
      <c r="I206" s="313"/>
      <c r="J206" s="313"/>
      <c r="K206" s="102"/>
    </row>
    <row r="207" spans="2:11" customFormat="1" ht="15" customHeight="1" x14ac:dyDescent="0.2">
      <c r="B207" s="81"/>
      <c r="C207" s="58"/>
      <c r="D207" s="58"/>
      <c r="E207" s="58"/>
      <c r="F207" s="79" t="s">
        <v>44</v>
      </c>
      <c r="G207" s="58"/>
      <c r="H207" s="313" t="s">
        <v>442</v>
      </c>
      <c r="I207" s="313"/>
      <c r="J207" s="313"/>
      <c r="K207" s="102"/>
    </row>
    <row r="208" spans="2:11" customFormat="1" ht="15" customHeight="1" x14ac:dyDescent="0.2">
      <c r="B208" s="81"/>
      <c r="C208" s="58"/>
      <c r="D208" s="58"/>
      <c r="E208" s="58"/>
      <c r="F208" s="79"/>
      <c r="G208" s="58"/>
      <c r="H208" s="58"/>
      <c r="I208" s="58"/>
      <c r="J208" s="58"/>
      <c r="K208" s="102"/>
    </row>
    <row r="209" spans="2:11" customFormat="1" ht="15" customHeight="1" x14ac:dyDescent="0.2">
      <c r="B209" s="81"/>
      <c r="C209" s="58" t="s">
        <v>381</v>
      </c>
      <c r="D209" s="58"/>
      <c r="E209" s="58"/>
      <c r="F209" s="79" t="s">
        <v>74</v>
      </c>
      <c r="G209" s="58"/>
      <c r="H209" s="313" t="s">
        <v>443</v>
      </c>
      <c r="I209" s="313"/>
      <c r="J209" s="313"/>
      <c r="K209" s="102"/>
    </row>
    <row r="210" spans="2:11" customFormat="1" ht="15" customHeight="1" x14ac:dyDescent="0.2">
      <c r="B210" s="81"/>
      <c r="C210" s="58"/>
      <c r="D210" s="58"/>
      <c r="E210" s="58"/>
      <c r="F210" s="79" t="s">
        <v>278</v>
      </c>
      <c r="G210" s="58"/>
      <c r="H210" s="313" t="s">
        <v>279</v>
      </c>
      <c r="I210" s="313"/>
      <c r="J210" s="313"/>
      <c r="K210" s="102"/>
    </row>
    <row r="211" spans="2:11" customFormat="1" ht="15" customHeight="1" x14ac:dyDescent="0.2">
      <c r="B211" s="81"/>
      <c r="C211" s="58"/>
      <c r="D211" s="58"/>
      <c r="E211" s="58"/>
      <c r="F211" s="79" t="s">
        <v>276</v>
      </c>
      <c r="G211" s="58"/>
      <c r="H211" s="313" t="s">
        <v>444</v>
      </c>
      <c r="I211" s="313"/>
      <c r="J211" s="313"/>
      <c r="K211" s="102"/>
    </row>
    <row r="212" spans="2:11" customFormat="1" ht="15" customHeight="1" x14ac:dyDescent="0.2">
      <c r="B212" s="126"/>
      <c r="C212" s="58"/>
      <c r="D212" s="58"/>
      <c r="E212" s="58"/>
      <c r="F212" s="79" t="s">
        <v>280</v>
      </c>
      <c r="G212" s="115"/>
      <c r="H212" s="312" t="s">
        <v>281</v>
      </c>
      <c r="I212" s="312"/>
      <c r="J212" s="312"/>
      <c r="K212" s="127"/>
    </row>
    <row r="213" spans="2:11" customFormat="1" ht="15" customHeight="1" x14ac:dyDescent="0.2">
      <c r="B213" s="126"/>
      <c r="C213" s="58"/>
      <c r="D213" s="58"/>
      <c r="E213" s="58"/>
      <c r="F213" s="79" t="s">
        <v>282</v>
      </c>
      <c r="G213" s="115"/>
      <c r="H213" s="312" t="s">
        <v>132</v>
      </c>
      <c r="I213" s="312"/>
      <c r="J213" s="312"/>
      <c r="K213" s="127"/>
    </row>
    <row r="214" spans="2:11" customFormat="1" ht="15" customHeight="1" x14ac:dyDescent="0.2">
      <c r="B214" s="126"/>
      <c r="C214" s="58"/>
      <c r="D214" s="58"/>
      <c r="E214" s="58"/>
      <c r="F214" s="79"/>
      <c r="G214" s="115"/>
      <c r="H214" s="106"/>
      <c r="I214" s="106"/>
      <c r="J214" s="106"/>
      <c r="K214" s="127"/>
    </row>
    <row r="215" spans="2:11" customFormat="1" ht="15" customHeight="1" x14ac:dyDescent="0.2">
      <c r="B215" s="126"/>
      <c r="C215" s="58" t="s">
        <v>405</v>
      </c>
      <c r="D215" s="58"/>
      <c r="E215" s="58"/>
      <c r="F215" s="79">
        <v>1</v>
      </c>
      <c r="G215" s="115"/>
      <c r="H215" s="312" t="s">
        <v>445</v>
      </c>
      <c r="I215" s="312"/>
      <c r="J215" s="312"/>
      <c r="K215" s="127"/>
    </row>
    <row r="216" spans="2:11" customFormat="1" ht="15" customHeight="1" x14ac:dyDescent="0.2">
      <c r="B216" s="126"/>
      <c r="C216" s="58"/>
      <c r="D216" s="58"/>
      <c r="E216" s="58"/>
      <c r="F216" s="79">
        <v>2</v>
      </c>
      <c r="G216" s="115"/>
      <c r="H216" s="312" t="s">
        <v>446</v>
      </c>
      <c r="I216" s="312"/>
      <c r="J216" s="312"/>
      <c r="K216" s="127"/>
    </row>
    <row r="217" spans="2:11" customFormat="1" ht="15" customHeight="1" x14ac:dyDescent="0.2">
      <c r="B217" s="126"/>
      <c r="C217" s="58"/>
      <c r="D217" s="58"/>
      <c r="E217" s="58"/>
      <c r="F217" s="79">
        <v>3</v>
      </c>
      <c r="G217" s="115"/>
      <c r="H217" s="312" t="s">
        <v>447</v>
      </c>
      <c r="I217" s="312"/>
      <c r="J217" s="312"/>
      <c r="K217" s="127"/>
    </row>
    <row r="218" spans="2:11" customFormat="1" ht="15" customHeight="1" x14ac:dyDescent="0.2">
      <c r="B218" s="126"/>
      <c r="C218" s="58"/>
      <c r="D218" s="58"/>
      <c r="E218" s="58"/>
      <c r="F218" s="79">
        <v>4</v>
      </c>
      <c r="G218" s="115"/>
      <c r="H218" s="312" t="s">
        <v>448</v>
      </c>
      <c r="I218" s="312"/>
      <c r="J218" s="312"/>
      <c r="K218" s="127"/>
    </row>
    <row r="219" spans="2:11" customFormat="1" ht="12.75" customHeight="1" x14ac:dyDescent="0.2">
      <c r="B219" s="128"/>
      <c r="C219" s="129"/>
      <c r="D219" s="129"/>
      <c r="E219" s="129"/>
      <c r="F219" s="129"/>
      <c r="G219" s="129"/>
      <c r="H219" s="129"/>
      <c r="I219" s="129"/>
      <c r="J219" s="129"/>
      <c r="K219" s="130"/>
    </row>
  </sheetData>
  <sheetProtection algorithmName="SHA-512" hashValue="r3TxGP1tfoZmTOUZFhi4prDROCNYQHtDjSa79RRAAPxuxPoKH+5T03PrsI8IjNpbjF2uxX5R4g0UTba1OaHsZw==" saltValue="yvWYLh6d9xT8qChmpFrmog==" spinCount="100000" sheet="1" objects="1" scenarios="1" selectLockedCells="1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biologie-chemie</vt:lpstr>
      <vt:lpstr>zeměpis-fyzika</vt:lpstr>
      <vt:lpstr>Pokyny pro vyplnění</vt:lpstr>
      <vt:lpstr>'biologie-chemie'!Názvy_tisku</vt:lpstr>
      <vt:lpstr>'Rekapitulace stavby'!Názvy_tisku</vt:lpstr>
      <vt:lpstr>'zeměpis-fyzika'!Názvy_tisku</vt:lpstr>
      <vt:lpstr>'biologie-chemie'!Oblast_tisku</vt:lpstr>
      <vt:lpstr>'Pokyny pro vyplnění'!Oblast_tisku</vt:lpstr>
      <vt:lpstr>'Rekapitulace stavby'!Oblast_tisku</vt:lpstr>
      <vt:lpstr>'zeměpis-fyzika'!Oblast_tisku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MIRA-PC\Uživatel</dc:creator>
  <cp:lastModifiedBy>Brožíková Petra</cp:lastModifiedBy>
  <dcterms:created xsi:type="dcterms:W3CDTF">2024-11-12T17:15:16Z</dcterms:created>
  <dcterms:modified xsi:type="dcterms:W3CDTF">2026-02-02T08:58:04Z</dcterms:modified>
</cp:coreProperties>
</file>